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SU\LT\Magruder Plots\"/>
    </mc:Choice>
  </mc:AlternateContent>
  <bookViews>
    <workbookView xWindow="0" yWindow="0" windowWidth="33510" windowHeight="10650"/>
  </bookViews>
  <sheets>
    <sheet name="coMAG_17" sheetId="9" r:id="rId1"/>
    <sheet name="Management and Dates" sheetId="16" r:id="rId2"/>
    <sheet name="MAG_222_502_YG" sheetId="15" r:id="rId3"/>
    <sheet name="Stability, Yield Goals" sheetId="1" r:id="rId4"/>
    <sheet name="Check_SunSpot" sheetId="13" r:id="rId5"/>
    <sheet name="economic" sheetId="2" r:id="rId6"/>
    <sheet name="K_Response" sheetId="7" r:id="rId7"/>
    <sheet name="dataforsas" sheetId="8" r:id="rId8"/>
    <sheet name="NDVI_all" sheetId="14" r:id="rId9"/>
    <sheet name="2016 update" sheetId="11" r:id="rId10"/>
    <sheet name="Organic C to OM" sheetId="12" r:id="rId11"/>
    <sheet name="Manure2015" sheetId="10" r:id="rId12"/>
  </sheets>
  <calcPr calcId="162913"/>
</workbook>
</file>

<file path=xl/calcChain.xml><?xml version="1.0" encoding="utf-8"?>
<calcChain xmlns="http://schemas.openxmlformats.org/spreadsheetml/2006/main">
  <c r="K130" i="1" l="1"/>
  <c r="K133" i="1"/>
  <c r="K134" i="1"/>
  <c r="K132" i="1"/>
  <c r="AC44" i="1" l="1"/>
  <c r="AF44" i="1"/>
  <c r="AC45" i="1"/>
  <c r="S44" i="1"/>
  <c r="Q128" i="1"/>
  <c r="R128" i="1"/>
  <c r="S128" i="1"/>
  <c r="P129" i="1"/>
  <c r="Q129" i="1"/>
  <c r="R129" i="1"/>
  <c r="S129" i="1"/>
  <c r="P130" i="1"/>
  <c r="Q130" i="1"/>
  <c r="R130" i="1"/>
  <c r="S130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46" i="1"/>
  <c r="R45" i="1"/>
  <c r="W44" i="1"/>
  <c r="W128" i="1" s="1"/>
  <c r="U46" i="1"/>
  <c r="AC128" i="1"/>
  <c r="J128" i="1"/>
  <c r="K128" i="1"/>
  <c r="N128" i="1"/>
  <c r="J129" i="1"/>
  <c r="K129" i="1"/>
  <c r="N129" i="1"/>
  <c r="J130" i="1"/>
  <c r="N130" i="1"/>
  <c r="U128" i="1"/>
  <c r="AA128" i="1"/>
  <c r="AB128" i="1"/>
  <c r="AB129" i="1"/>
  <c r="AB130" i="1"/>
  <c r="V128" i="1"/>
  <c r="X128" i="1"/>
  <c r="Y128" i="1"/>
  <c r="Z128" i="1"/>
  <c r="V129" i="1"/>
  <c r="X129" i="1"/>
  <c r="Y129" i="1"/>
  <c r="Z129" i="1"/>
  <c r="AA129" i="1"/>
  <c r="V130" i="1"/>
  <c r="X130" i="1"/>
  <c r="Y130" i="1"/>
  <c r="Z130" i="1"/>
  <c r="AA130" i="1"/>
  <c r="U130" i="1"/>
  <c r="U129" i="1"/>
  <c r="W129" i="1" l="1"/>
  <c r="W130" i="1"/>
  <c r="AD129" i="1"/>
  <c r="AE129" i="1"/>
  <c r="AF129" i="1"/>
  <c r="AG129" i="1"/>
  <c r="AH129" i="1"/>
  <c r="AD130" i="1"/>
  <c r="AE130" i="1"/>
  <c r="AF130" i="1"/>
  <c r="AG130" i="1"/>
  <c r="AH130" i="1"/>
  <c r="AC130" i="1"/>
  <c r="AC129" i="1"/>
  <c r="AH128" i="1"/>
  <c r="AD128" i="1"/>
  <c r="AE128" i="1"/>
  <c r="AF128" i="1"/>
  <c r="AG128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46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45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46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Y9" i="11" l="1"/>
  <c r="Y47" i="1" l="1"/>
  <c r="Z47" i="1"/>
  <c r="AA47" i="1"/>
  <c r="Y48" i="1"/>
  <c r="Z48" i="1"/>
  <c r="AA48" i="1"/>
  <c r="Y49" i="1"/>
  <c r="Z49" i="1"/>
  <c r="AA49" i="1"/>
  <c r="Y50" i="1"/>
  <c r="Z50" i="1"/>
  <c r="AA50" i="1"/>
  <c r="Y51" i="1"/>
  <c r="Z51" i="1"/>
  <c r="AA51" i="1"/>
  <c r="Y52" i="1"/>
  <c r="Z52" i="1"/>
  <c r="AA52" i="1"/>
  <c r="Y53" i="1"/>
  <c r="Z53" i="1"/>
  <c r="AA53" i="1"/>
  <c r="Y54" i="1"/>
  <c r="Z54" i="1"/>
  <c r="AA54" i="1"/>
  <c r="Y55" i="1"/>
  <c r="Z55" i="1"/>
  <c r="AA55" i="1"/>
  <c r="Y56" i="1"/>
  <c r="Z56" i="1"/>
  <c r="AA56" i="1"/>
  <c r="Y57" i="1"/>
  <c r="Z57" i="1"/>
  <c r="AA57" i="1"/>
  <c r="Y58" i="1"/>
  <c r="Z58" i="1"/>
  <c r="AA58" i="1"/>
  <c r="Y59" i="1"/>
  <c r="Z59" i="1"/>
  <c r="AA59" i="1"/>
  <c r="Y60" i="1"/>
  <c r="Z60" i="1"/>
  <c r="AA60" i="1"/>
  <c r="Y61" i="1"/>
  <c r="Z61" i="1"/>
  <c r="AA61" i="1"/>
  <c r="Y62" i="1"/>
  <c r="Z62" i="1"/>
  <c r="AA62" i="1"/>
  <c r="Y63" i="1"/>
  <c r="Z63" i="1"/>
  <c r="AA63" i="1"/>
  <c r="Y64" i="1"/>
  <c r="Z64" i="1"/>
  <c r="AA64" i="1"/>
  <c r="Y65" i="1"/>
  <c r="Z65" i="1"/>
  <c r="AA65" i="1"/>
  <c r="Y66" i="1"/>
  <c r="Z66" i="1"/>
  <c r="AA66" i="1"/>
  <c r="Y67" i="1"/>
  <c r="Z67" i="1"/>
  <c r="AA67" i="1"/>
  <c r="Y68" i="1"/>
  <c r="Z68" i="1"/>
  <c r="AA68" i="1"/>
  <c r="Y69" i="1"/>
  <c r="Z69" i="1"/>
  <c r="AA69" i="1"/>
  <c r="Y70" i="1"/>
  <c r="Z70" i="1"/>
  <c r="AA70" i="1"/>
  <c r="Y71" i="1"/>
  <c r="Z71" i="1"/>
  <c r="AA71" i="1"/>
  <c r="Y72" i="1"/>
  <c r="Z72" i="1"/>
  <c r="AA72" i="1"/>
  <c r="Y73" i="1"/>
  <c r="Z73" i="1"/>
  <c r="AA73" i="1"/>
  <c r="Y74" i="1"/>
  <c r="Z74" i="1"/>
  <c r="AA74" i="1"/>
  <c r="Y75" i="1"/>
  <c r="Z75" i="1"/>
  <c r="AA75" i="1"/>
  <c r="Y76" i="1"/>
  <c r="Z76" i="1"/>
  <c r="AA76" i="1"/>
  <c r="Y77" i="1"/>
  <c r="Z77" i="1"/>
  <c r="AA77" i="1"/>
  <c r="Y78" i="1"/>
  <c r="Z78" i="1"/>
  <c r="AA78" i="1"/>
  <c r="Y79" i="1"/>
  <c r="Z79" i="1"/>
  <c r="AA79" i="1"/>
  <c r="Y80" i="1"/>
  <c r="Z80" i="1"/>
  <c r="AA80" i="1"/>
  <c r="Y81" i="1"/>
  <c r="Z81" i="1"/>
  <c r="AA81" i="1"/>
  <c r="Y82" i="1"/>
  <c r="Z82" i="1"/>
  <c r="AA82" i="1"/>
  <c r="Y83" i="1"/>
  <c r="Z83" i="1"/>
  <c r="AA83" i="1"/>
  <c r="Y84" i="1"/>
  <c r="Z84" i="1"/>
  <c r="AA84" i="1"/>
  <c r="Y85" i="1"/>
  <c r="Z85" i="1"/>
  <c r="AA85" i="1"/>
  <c r="Y86" i="1"/>
  <c r="Z86" i="1"/>
  <c r="AA86" i="1"/>
  <c r="Y87" i="1"/>
  <c r="Z87" i="1"/>
  <c r="AA87" i="1"/>
  <c r="Y88" i="1"/>
  <c r="Z88" i="1"/>
  <c r="AA88" i="1"/>
  <c r="Y89" i="1"/>
  <c r="Z89" i="1"/>
  <c r="AA89" i="1"/>
  <c r="Y90" i="1"/>
  <c r="Z90" i="1"/>
  <c r="AA90" i="1"/>
  <c r="Y91" i="1"/>
  <c r="Z91" i="1"/>
  <c r="AA91" i="1"/>
  <c r="Y92" i="1"/>
  <c r="Z92" i="1"/>
  <c r="AA92" i="1"/>
  <c r="Y93" i="1"/>
  <c r="Z93" i="1"/>
  <c r="AA93" i="1"/>
  <c r="Y94" i="1"/>
  <c r="Z94" i="1"/>
  <c r="AA94" i="1"/>
  <c r="Y95" i="1"/>
  <c r="Z95" i="1"/>
  <c r="AA95" i="1"/>
  <c r="Y96" i="1"/>
  <c r="Z96" i="1"/>
  <c r="AA96" i="1"/>
  <c r="Y97" i="1"/>
  <c r="Z97" i="1"/>
  <c r="AA97" i="1"/>
  <c r="Y98" i="1"/>
  <c r="Z98" i="1"/>
  <c r="AA98" i="1"/>
  <c r="Y99" i="1"/>
  <c r="Z99" i="1"/>
  <c r="AA99" i="1"/>
  <c r="Y100" i="1"/>
  <c r="Z100" i="1"/>
  <c r="AA100" i="1"/>
  <c r="Y101" i="1"/>
  <c r="Z101" i="1"/>
  <c r="AA101" i="1"/>
  <c r="Y102" i="1"/>
  <c r="Z102" i="1"/>
  <c r="AA102" i="1"/>
  <c r="Y103" i="1"/>
  <c r="Z103" i="1"/>
  <c r="AA103" i="1"/>
  <c r="Y104" i="1"/>
  <c r="Z104" i="1"/>
  <c r="AA104" i="1"/>
  <c r="Y105" i="1"/>
  <c r="Z105" i="1"/>
  <c r="AA105" i="1"/>
  <c r="Y106" i="1"/>
  <c r="Z106" i="1"/>
  <c r="AA106" i="1"/>
  <c r="Y107" i="1"/>
  <c r="Z107" i="1"/>
  <c r="AA107" i="1"/>
  <c r="Y108" i="1"/>
  <c r="Z108" i="1"/>
  <c r="AA108" i="1"/>
  <c r="Y109" i="1"/>
  <c r="Z109" i="1"/>
  <c r="AA109" i="1"/>
  <c r="Y110" i="1"/>
  <c r="Z110" i="1"/>
  <c r="AA110" i="1"/>
  <c r="Y111" i="1"/>
  <c r="Z111" i="1"/>
  <c r="AA111" i="1"/>
  <c r="Y112" i="1"/>
  <c r="Z112" i="1"/>
  <c r="AA112" i="1"/>
  <c r="Y113" i="1"/>
  <c r="Z113" i="1"/>
  <c r="AA113" i="1"/>
  <c r="Y114" i="1"/>
  <c r="Z114" i="1"/>
  <c r="AA114" i="1"/>
  <c r="Y115" i="1"/>
  <c r="Z115" i="1"/>
  <c r="AA115" i="1"/>
  <c r="Y116" i="1"/>
  <c r="Z116" i="1"/>
  <c r="AA116" i="1"/>
  <c r="Y117" i="1"/>
  <c r="Z117" i="1"/>
  <c r="AA117" i="1"/>
  <c r="Y118" i="1"/>
  <c r="Z118" i="1"/>
  <c r="AA118" i="1"/>
  <c r="Y119" i="1"/>
  <c r="Z119" i="1"/>
  <c r="AA119" i="1"/>
  <c r="Y120" i="1"/>
  <c r="Z120" i="1"/>
  <c r="AA120" i="1"/>
  <c r="Y121" i="1"/>
  <c r="Z121" i="1"/>
  <c r="AA121" i="1"/>
  <c r="Y122" i="1"/>
  <c r="Z122" i="1"/>
  <c r="AA122" i="1"/>
  <c r="Y123" i="1"/>
  <c r="Z123" i="1"/>
  <c r="AA123" i="1"/>
  <c r="Y124" i="1"/>
  <c r="Z124" i="1"/>
  <c r="AA124" i="1"/>
  <c r="Y125" i="1"/>
  <c r="Z125" i="1"/>
  <c r="AA125" i="1"/>
  <c r="Y126" i="1"/>
  <c r="Z126" i="1"/>
  <c r="AA126" i="1"/>
  <c r="Y127" i="1"/>
  <c r="Z127" i="1"/>
  <c r="AA127" i="1"/>
  <c r="AA46" i="1"/>
  <c r="AA45" i="1"/>
  <c r="Z46" i="1"/>
  <c r="AA44" i="1"/>
  <c r="Z45" i="1"/>
  <c r="Y46" i="1"/>
  <c r="K18" i="14" l="1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N41" i="1" l="1"/>
  <c r="Z9" i="11"/>
  <c r="W9" i="11"/>
  <c r="J127" i="1" l="1"/>
  <c r="K127" i="1"/>
  <c r="L127" i="1"/>
  <c r="M127" i="1"/>
  <c r="N127" i="1"/>
  <c r="O127" i="1"/>
  <c r="J126" i="1"/>
  <c r="A127" i="1"/>
  <c r="I127" i="1" s="1"/>
  <c r="A126" i="1"/>
  <c r="I126" i="1" s="1"/>
  <c r="W10" i="11"/>
  <c r="W11" i="11"/>
  <c r="W15" i="11" s="1"/>
  <c r="W12" i="11"/>
  <c r="W13" i="11"/>
  <c r="W14" i="11"/>
  <c r="J42" i="1" l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W127" i="1" s="1"/>
  <c r="O124" i="1"/>
  <c r="J125" i="1"/>
  <c r="K125" i="1"/>
  <c r="L125" i="1"/>
  <c r="M125" i="1"/>
  <c r="N125" i="1"/>
  <c r="O125" i="1"/>
  <c r="K126" i="1"/>
  <c r="L126" i="1"/>
  <c r="M126" i="1"/>
  <c r="N126" i="1"/>
  <c r="O126" i="1"/>
  <c r="J41" i="1"/>
  <c r="K41" i="1"/>
  <c r="L41" i="1"/>
  <c r="M41" i="1"/>
  <c r="O41" i="1"/>
  <c r="D129" i="1"/>
  <c r="D130" i="1" s="1"/>
  <c r="E129" i="1"/>
  <c r="E130" i="1" s="1"/>
  <c r="F129" i="1"/>
  <c r="F130" i="1" s="1"/>
  <c r="G129" i="1"/>
  <c r="G130" i="1" s="1"/>
  <c r="H129" i="1"/>
  <c r="H130" i="1" s="1"/>
  <c r="C129" i="1"/>
  <c r="C130" i="1" s="1"/>
  <c r="C131" i="1"/>
  <c r="C132" i="1" s="1"/>
  <c r="C133" i="1"/>
  <c r="Y10" i="11"/>
  <c r="Z10" i="11" s="1"/>
  <c r="Y11" i="11"/>
  <c r="Z11" i="11" s="1"/>
  <c r="Y12" i="11"/>
  <c r="Z12" i="11" s="1"/>
  <c r="Y13" i="11"/>
  <c r="Z13" i="11" s="1"/>
  <c r="Y14" i="11"/>
  <c r="Z14" i="11" s="1"/>
  <c r="Y15" i="11"/>
  <c r="Z15" i="11" s="1"/>
  <c r="Y16" i="11"/>
  <c r="Z16" i="11" s="1"/>
  <c r="C134" i="1"/>
  <c r="D133" i="1"/>
  <c r="D134" i="1" s="1"/>
  <c r="E133" i="1"/>
  <c r="E134" i="1" s="1"/>
  <c r="F133" i="1"/>
  <c r="F134" i="1" s="1"/>
  <c r="G133" i="1"/>
  <c r="G134" i="1" s="1"/>
  <c r="H133" i="1"/>
  <c r="H134" i="1" s="1"/>
  <c r="M130" i="1" l="1"/>
  <c r="M129" i="1"/>
  <c r="M128" i="1"/>
  <c r="L130" i="1"/>
  <c r="L129" i="1"/>
  <c r="L128" i="1"/>
  <c r="O130" i="1"/>
  <c r="O128" i="1"/>
  <c r="O129" i="1"/>
  <c r="V125" i="1"/>
  <c r="U126" i="1"/>
  <c r="W124" i="1"/>
  <c r="U122" i="1"/>
  <c r="W120" i="1"/>
  <c r="V121" i="1"/>
  <c r="V117" i="1"/>
  <c r="U118" i="1"/>
  <c r="W116" i="1"/>
  <c r="U114" i="1"/>
  <c r="W112" i="1"/>
  <c r="V113" i="1"/>
  <c r="V109" i="1"/>
  <c r="U110" i="1"/>
  <c r="W108" i="1"/>
  <c r="U106" i="1"/>
  <c r="W104" i="1"/>
  <c r="V105" i="1"/>
  <c r="V101" i="1"/>
  <c r="U102" i="1"/>
  <c r="W100" i="1"/>
  <c r="U98" i="1"/>
  <c r="W96" i="1"/>
  <c r="V97" i="1"/>
  <c r="W92" i="1"/>
  <c r="V93" i="1"/>
  <c r="U94" i="1"/>
  <c r="V89" i="1"/>
  <c r="U90" i="1"/>
  <c r="W88" i="1"/>
  <c r="W84" i="1"/>
  <c r="V85" i="1"/>
  <c r="U86" i="1"/>
  <c r="U82" i="1"/>
  <c r="W80" i="1"/>
  <c r="V81" i="1"/>
  <c r="V77" i="1"/>
  <c r="W76" i="1"/>
  <c r="U78" i="1"/>
  <c r="V73" i="1"/>
  <c r="U74" i="1"/>
  <c r="W72" i="1"/>
  <c r="V69" i="1"/>
  <c r="U70" i="1"/>
  <c r="W68" i="1"/>
  <c r="U66" i="1"/>
  <c r="W64" i="1"/>
  <c r="V65" i="1"/>
  <c r="V61" i="1"/>
  <c r="W60" i="1"/>
  <c r="U62" i="1"/>
  <c r="U58" i="1"/>
  <c r="W56" i="1"/>
  <c r="V57" i="1"/>
  <c r="W52" i="1"/>
  <c r="V53" i="1"/>
  <c r="U54" i="1"/>
  <c r="U50" i="1"/>
  <c r="W48" i="1"/>
  <c r="V49" i="1"/>
  <c r="W117" i="1"/>
  <c r="V118" i="1"/>
  <c r="U119" i="1"/>
  <c r="V114" i="1"/>
  <c r="U115" i="1"/>
  <c r="W113" i="1"/>
  <c r="W101" i="1"/>
  <c r="U103" i="1"/>
  <c r="V102" i="1"/>
  <c r="V98" i="1"/>
  <c r="U99" i="1"/>
  <c r="W97" i="1"/>
  <c r="V90" i="1"/>
  <c r="U91" i="1"/>
  <c r="W89" i="1"/>
  <c r="W85" i="1"/>
  <c r="V86" i="1"/>
  <c r="U87" i="1"/>
  <c r="V82" i="1"/>
  <c r="U83" i="1"/>
  <c r="W81" i="1"/>
  <c r="W77" i="1"/>
  <c r="U79" i="1"/>
  <c r="V78" i="1"/>
  <c r="V74" i="1"/>
  <c r="U75" i="1"/>
  <c r="W73" i="1"/>
  <c r="W69" i="1"/>
  <c r="V70" i="1"/>
  <c r="U71" i="1"/>
  <c r="V66" i="1"/>
  <c r="U67" i="1"/>
  <c r="W65" i="1"/>
  <c r="W61" i="1"/>
  <c r="V62" i="1"/>
  <c r="U63" i="1"/>
  <c r="V58" i="1"/>
  <c r="U59" i="1"/>
  <c r="W57" i="1"/>
  <c r="W53" i="1"/>
  <c r="U55" i="1"/>
  <c r="V54" i="1"/>
  <c r="V50" i="1"/>
  <c r="U51" i="1"/>
  <c r="W49" i="1"/>
  <c r="W45" i="1"/>
  <c r="U47" i="1"/>
  <c r="V46" i="1"/>
  <c r="V45" i="1"/>
  <c r="V122" i="1"/>
  <c r="U123" i="1"/>
  <c r="W121" i="1"/>
  <c r="V106" i="1"/>
  <c r="U107" i="1"/>
  <c r="W105" i="1"/>
  <c r="W125" i="1"/>
  <c r="V126" i="1"/>
  <c r="U127" i="1"/>
  <c r="W109" i="1"/>
  <c r="U111" i="1"/>
  <c r="V110" i="1"/>
  <c r="W93" i="1"/>
  <c r="U95" i="1"/>
  <c r="V94" i="1"/>
  <c r="W126" i="1"/>
  <c r="V127" i="1"/>
  <c r="V123" i="1"/>
  <c r="U124" i="1"/>
  <c r="W122" i="1"/>
  <c r="U120" i="1"/>
  <c r="W118" i="1"/>
  <c r="V119" i="1"/>
  <c r="V115" i="1"/>
  <c r="U116" i="1"/>
  <c r="W114" i="1"/>
  <c r="U112" i="1"/>
  <c r="W110" i="1"/>
  <c r="V111" i="1"/>
  <c r="V107" i="1"/>
  <c r="U108" i="1"/>
  <c r="W106" i="1"/>
  <c r="U104" i="1"/>
  <c r="W102" i="1"/>
  <c r="V103" i="1"/>
  <c r="V99" i="1"/>
  <c r="U100" i="1"/>
  <c r="W98" i="1"/>
  <c r="U96" i="1"/>
  <c r="W94" i="1"/>
  <c r="V95" i="1"/>
  <c r="V91" i="1"/>
  <c r="U92" i="1"/>
  <c r="W90" i="1"/>
  <c r="U88" i="1"/>
  <c r="W86" i="1"/>
  <c r="V87" i="1"/>
  <c r="V83" i="1"/>
  <c r="U84" i="1"/>
  <c r="W82" i="1"/>
  <c r="U80" i="1"/>
  <c r="W78" i="1"/>
  <c r="V79" i="1"/>
  <c r="V75" i="1"/>
  <c r="U76" i="1"/>
  <c r="W74" i="1"/>
  <c r="U72" i="1"/>
  <c r="W70" i="1"/>
  <c r="V71" i="1"/>
  <c r="V67" i="1"/>
  <c r="U68" i="1"/>
  <c r="W66" i="1"/>
  <c r="U64" i="1"/>
  <c r="W62" i="1"/>
  <c r="V63" i="1"/>
  <c r="V59" i="1"/>
  <c r="U60" i="1"/>
  <c r="W58" i="1"/>
  <c r="U56" i="1"/>
  <c r="W54" i="1"/>
  <c r="V55" i="1"/>
  <c r="V51" i="1"/>
  <c r="U52" i="1"/>
  <c r="W50" i="1"/>
  <c r="U48" i="1"/>
  <c r="W46" i="1"/>
  <c r="V47" i="1"/>
  <c r="V124" i="1"/>
  <c r="W123" i="1"/>
  <c r="U125" i="1"/>
  <c r="U121" i="1"/>
  <c r="W119" i="1"/>
  <c r="V120" i="1"/>
  <c r="V116" i="1"/>
  <c r="U117" i="1"/>
  <c r="W115" i="1"/>
  <c r="U113" i="1"/>
  <c r="W111" i="1"/>
  <c r="V112" i="1"/>
  <c r="V108" i="1"/>
  <c r="W107" i="1"/>
  <c r="U109" i="1"/>
  <c r="U105" i="1"/>
  <c r="W103" i="1"/>
  <c r="V104" i="1"/>
  <c r="V100" i="1"/>
  <c r="U101" i="1"/>
  <c r="W99" i="1"/>
  <c r="U97" i="1"/>
  <c r="W95" i="1"/>
  <c r="V96" i="1"/>
  <c r="V92" i="1"/>
  <c r="W91" i="1"/>
  <c r="U93" i="1"/>
  <c r="U89" i="1"/>
  <c r="W87" i="1"/>
  <c r="V88" i="1"/>
  <c r="V84" i="1"/>
  <c r="U85" i="1"/>
  <c r="W83" i="1"/>
  <c r="U81" i="1"/>
  <c r="W79" i="1"/>
  <c r="V80" i="1"/>
  <c r="V76" i="1"/>
  <c r="W75" i="1"/>
  <c r="U77" i="1"/>
  <c r="U73" i="1"/>
  <c r="W71" i="1"/>
  <c r="V72" i="1"/>
  <c r="V68" i="1"/>
  <c r="U69" i="1"/>
  <c r="W67" i="1"/>
  <c r="U65" i="1"/>
  <c r="W63" i="1"/>
  <c r="V64" i="1"/>
  <c r="V60" i="1"/>
  <c r="U61" i="1"/>
  <c r="W59" i="1"/>
  <c r="U57" i="1"/>
  <c r="W55" i="1"/>
  <c r="V56" i="1"/>
  <c r="V52" i="1"/>
  <c r="W51" i="1"/>
  <c r="U53" i="1"/>
  <c r="U49" i="1"/>
  <c r="W47" i="1"/>
  <c r="V48" i="1"/>
  <c r="D131" i="1"/>
  <c r="D132" i="1" s="1"/>
  <c r="E131" i="1"/>
  <c r="E132" i="1" s="1"/>
  <c r="F131" i="1"/>
  <c r="F132" i="1" s="1"/>
  <c r="G131" i="1"/>
  <c r="G132" i="1" s="1"/>
  <c r="H131" i="1"/>
  <c r="H132" i="1" s="1"/>
  <c r="Y588" i="9" l="1"/>
  <c r="Y589" i="9"/>
  <c r="Y590" i="9"/>
  <c r="Y591" i="9"/>
  <c r="Y592" i="9"/>
  <c r="Y593" i="9"/>
  <c r="Y594" i="9"/>
  <c r="G121" i="12"/>
  <c r="G122" i="12"/>
  <c r="G123" i="12"/>
  <c r="G124" i="12"/>
  <c r="G125" i="12"/>
  <c r="G126" i="12"/>
  <c r="L37" i="10" l="1"/>
  <c r="L36" i="10"/>
  <c r="L35" i="10"/>
  <c r="L34" i="10"/>
  <c r="L33" i="10"/>
  <c r="L32" i="10"/>
  <c r="C28" i="10"/>
  <c r="K24" i="10"/>
  <c r="E23" i="10"/>
  <c r="D22" i="10"/>
  <c r="D21" i="10"/>
  <c r="L20" i="10"/>
  <c r="M20" i="10" s="1"/>
  <c r="N20" i="10" s="1"/>
  <c r="O20" i="10" s="1"/>
  <c r="D20" i="10"/>
  <c r="D23" i="10" s="1"/>
  <c r="K14" i="10"/>
  <c r="K13" i="10"/>
  <c r="E13" i="10"/>
  <c r="C13" i="10"/>
  <c r="B13" i="10"/>
  <c r="G7" i="10"/>
  <c r="F7" i="10"/>
  <c r="B3" i="10"/>
  <c r="B4" i="10" s="1"/>
  <c r="J1" i="10"/>
  <c r="H2" i="7" l="1"/>
  <c r="G82" i="7"/>
  <c r="H82" i="7"/>
  <c r="G83" i="7"/>
  <c r="H83" i="7"/>
  <c r="G84" i="7"/>
  <c r="H84" i="7"/>
  <c r="G85" i="7"/>
  <c r="H85" i="7"/>
  <c r="G86" i="7"/>
  <c r="H86" i="7"/>
  <c r="G87" i="7"/>
  <c r="H87" i="7"/>
  <c r="G2" i="7"/>
  <c r="G81" i="7"/>
  <c r="H120" i="12"/>
  <c r="S649" i="9" l="1"/>
  <c r="S648" i="9" s="1"/>
  <c r="S647" i="9" s="1"/>
  <c r="S646" i="9" s="1"/>
  <c r="S645" i="9" s="1"/>
  <c r="S644" i="9" s="1"/>
  <c r="S643" i="9" s="1"/>
  <c r="S642" i="9" s="1"/>
  <c r="S641" i="9" s="1"/>
  <c r="S640" i="9" s="1"/>
  <c r="S639" i="9" s="1"/>
  <c r="S638" i="9" s="1"/>
  <c r="S637" i="9" s="1"/>
  <c r="S636" i="9" s="1"/>
  <c r="S635" i="9" s="1"/>
  <c r="S634" i="9" s="1"/>
  <c r="S633" i="9" s="1"/>
  <c r="S632" i="9" s="1"/>
  <c r="S631" i="9" s="1"/>
  <c r="S630" i="9" s="1"/>
  <c r="S629" i="9" s="1"/>
  <c r="S628" i="9" s="1"/>
  <c r="S627" i="9" s="1"/>
  <c r="S626" i="9" s="1"/>
  <c r="S625" i="9" s="1"/>
  <c r="S624" i="9" s="1"/>
  <c r="S623" i="9" s="1"/>
  <c r="S622" i="9" s="1"/>
  <c r="S621" i="9" s="1"/>
  <c r="S620" i="9" s="1"/>
  <c r="Y576" i="9"/>
  <c r="Y575" i="9"/>
  <c r="Y574" i="9"/>
  <c r="Y573" i="9"/>
  <c r="Y572" i="9"/>
  <c r="Y571" i="9"/>
  <c r="Y570" i="9"/>
  <c r="Y569" i="9"/>
  <c r="Y568" i="9"/>
  <c r="Y567" i="9"/>
  <c r="Y566" i="9"/>
  <c r="Y565" i="9"/>
  <c r="Y564" i="9"/>
  <c r="Y563" i="9"/>
  <c r="Y562" i="9"/>
  <c r="Y561" i="9"/>
  <c r="Y560" i="9"/>
  <c r="Y559" i="9"/>
  <c r="X540" i="9"/>
  <c r="X539" i="9"/>
  <c r="X538" i="9"/>
  <c r="X537" i="9"/>
  <c r="X536" i="9"/>
  <c r="X535" i="9"/>
  <c r="X516" i="9"/>
  <c r="X515" i="9"/>
  <c r="X514" i="9"/>
  <c r="X513" i="9"/>
  <c r="X512" i="9"/>
  <c r="X511" i="9"/>
  <c r="X510" i="9"/>
  <c r="X509" i="9"/>
  <c r="X508" i="9"/>
  <c r="X507" i="9"/>
  <c r="X506" i="9"/>
  <c r="X505" i="9"/>
  <c r="X486" i="9"/>
  <c r="X485" i="9"/>
  <c r="X484" i="9"/>
  <c r="X483" i="9"/>
  <c r="X482" i="9"/>
  <c r="X481" i="9"/>
  <c r="X480" i="9"/>
  <c r="X479" i="9"/>
  <c r="X478" i="9"/>
  <c r="X477" i="9"/>
  <c r="X476" i="9"/>
  <c r="X475" i="9"/>
  <c r="X474" i="9"/>
  <c r="X473" i="9"/>
  <c r="X472" i="9"/>
  <c r="X471" i="9"/>
  <c r="X470" i="9"/>
  <c r="X469" i="9"/>
  <c r="Y468" i="9"/>
  <c r="Y467" i="9"/>
  <c r="Y466" i="9"/>
  <c r="Y465" i="9"/>
  <c r="Y464" i="9"/>
  <c r="Y463" i="9"/>
  <c r="X462" i="9"/>
  <c r="X461" i="9"/>
  <c r="X460" i="9"/>
  <c r="X459" i="9"/>
  <c r="X458" i="9"/>
  <c r="X457" i="9"/>
  <c r="X456" i="9"/>
  <c r="X455" i="9"/>
  <c r="X454" i="9"/>
  <c r="X453" i="9"/>
  <c r="X452" i="9"/>
  <c r="X451" i="9"/>
  <c r="X450" i="9"/>
  <c r="X449" i="9"/>
  <c r="X448" i="9"/>
  <c r="X447" i="9"/>
  <c r="X446" i="9"/>
  <c r="X445" i="9"/>
  <c r="Y444" i="9"/>
  <c r="Y443" i="9"/>
  <c r="Y442" i="9"/>
  <c r="Y441" i="9"/>
  <c r="Y440" i="9"/>
  <c r="Y439" i="9"/>
  <c r="X368" i="9"/>
  <c r="X367" i="9"/>
  <c r="X224" i="9"/>
  <c r="X223" i="9"/>
  <c r="X132" i="9"/>
  <c r="X131" i="9"/>
  <c r="X130" i="9"/>
  <c r="X129" i="9"/>
  <c r="X128" i="9"/>
  <c r="X127" i="9"/>
  <c r="X72" i="9"/>
  <c r="X71" i="9"/>
  <c r="X6" i="9"/>
  <c r="X5" i="9"/>
  <c r="H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G3" i="7"/>
  <c r="D36" i="2"/>
  <c r="C36" i="2"/>
  <c r="C35" i="2"/>
  <c r="D35" i="2" s="1"/>
  <c r="D34" i="2"/>
  <c r="C34" i="2"/>
  <c r="C33" i="2"/>
  <c r="D33" i="2" s="1"/>
  <c r="C32" i="2"/>
  <c r="D32" i="2" s="1"/>
  <c r="C31" i="2"/>
  <c r="D31" i="2" s="1"/>
  <c r="C30" i="2"/>
  <c r="D30" i="2" s="1"/>
  <c r="H29" i="2"/>
  <c r="C29" i="2"/>
  <c r="D29" i="2" s="1"/>
  <c r="H28" i="2"/>
  <c r="C28" i="2"/>
  <c r="D28" i="2" s="1"/>
  <c r="D27" i="2"/>
  <c r="C27" i="2"/>
  <c r="C26" i="2"/>
  <c r="D26" i="2" s="1"/>
  <c r="J264" i="1"/>
  <c r="I264" i="1"/>
  <c r="H264" i="1"/>
  <c r="J263" i="1"/>
  <c r="I263" i="1"/>
  <c r="H263" i="1"/>
  <c r="J262" i="1"/>
  <c r="I262" i="1"/>
  <c r="H262" i="1"/>
  <c r="J261" i="1"/>
  <c r="I261" i="1"/>
  <c r="H261" i="1"/>
  <c r="J260" i="1"/>
  <c r="I260" i="1"/>
  <c r="H260" i="1"/>
  <c r="J256" i="1"/>
  <c r="I256" i="1"/>
  <c r="H256" i="1"/>
  <c r="G256" i="1"/>
  <c r="B156" i="1"/>
  <c r="B158" i="1" s="1"/>
  <c r="B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I141" i="1"/>
  <c r="E141" i="1"/>
  <c r="D141" i="1"/>
  <c r="I140" i="1"/>
  <c r="E140" i="1"/>
  <c r="D140" i="1"/>
  <c r="I139" i="1"/>
  <c r="E139" i="1"/>
  <c r="D139" i="1"/>
  <c r="I138" i="1"/>
  <c r="E138" i="1"/>
  <c r="D138" i="1"/>
  <c r="I137" i="1"/>
  <c r="E137" i="1"/>
  <c r="D137" i="1"/>
  <c r="I136" i="1"/>
  <c r="A125" i="1"/>
  <c r="I125" i="1" s="1"/>
  <c r="A124" i="1"/>
  <c r="I124" i="1" s="1"/>
  <c r="A123" i="1"/>
  <c r="I123" i="1" s="1"/>
  <c r="A122" i="1"/>
  <c r="I122" i="1" s="1"/>
  <c r="A121" i="1"/>
  <c r="I121" i="1" s="1"/>
  <c r="A120" i="1"/>
  <c r="I120" i="1" s="1"/>
  <c r="A119" i="1"/>
  <c r="I119" i="1" s="1"/>
  <c r="A118" i="1"/>
  <c r="I118" i="1" s="1"/>
  <c r="A117" i="1"/>
  <c r="I117" i="1" s="1"/>
  <c r="A116" i="1"/>
  <c r="I116" i="1" s="1"/>
  <c r="A115" i="1"/>
  <c r="I115" i="1" s="1"/>
  <c r="A114" i="1"/>
  <c r="I114" i="1" s="1"/>
  <c r="A113" i="1"/>
  <c r="I113" i="1" s="1"/>
  <c r="A112" i="1"/>
  <c r="I112" i="1" s="1"/>
  <c r="A111" i="1"/>
  <c r="I111" i="1" s="1"/>
  <c r="A110" i="1"/>
  <c r="I110" i="1" s="1"/>
  <c r="A109" i="1"/>
  <c r="I109" i="1" s="1"/>
  <c r="A108" i="1"/>
  <c r="I108" i="1" s="1"/>
  <c r="A107" i="1"/>
  <c r="I107" i="1" s="1"/>
  <c r="A106" i="1"/>
  <c r="I106" i="1" s="1"/>
  <c r="A105" i="1"/>
  <c r="I105" i="1" s="1"/>
  <c r="A104" i="1"/>
  <c r="I104" i="1" s="1"/>
  <c r="A103" i="1"/>
  <c r="I103" i="1" s="1"/>
  <c r="A102" i="1"/>
  <c r="I102" i="1" s="1"/>
  <c r="A101" i="1"/>
  <c r="I101" i="1" s="1"/>
  <c r="A100" i="1"/>
  <c r="I100" i="1" s="1"/>
  <c r="A99" i="1"/>
  <c r="I99" i="1" s="1"/>
  <c r="A98" i="1"/>
  <c r="I98" i="1" s="1"/>
  <c r="A97" i="1"/>
  <c r="I97" i="1" s="1"/>
  <c r="A96" i="1"/>
  <c r="I96" i="1" s="1"/>
  <c r="A95" i="1"/>
  <c r="I95" i="1" s="1"/>
  <c r="A94" i="1"/>
  <c r="I94" i="1" s="1"/>
  <c r="A93" i="1"/>
  <c r="I93" i="1" s="1"/>
  <c r="A92" i="1"/>
  <c r="I92" i="1" s="1"/>
  <c r="A91" i="1"/>
  <c r="I91" i="1" s="1"/>
  <c r="A90" i="1"/>
  <c r="I90" i="1" s="1"/>
  <c r="A89" i="1"/>
  <c r="I89" i="1" s="1"/>
  <c r="A88" i="1"/>
  <c r="I88" i="1" s="1"/>
  <c r="A87" i="1"/>
  <c r="I87" i="1" s="1"/>
  <c r="A86" i="1"/>
  <c r="I86" i="1" s="1"/>
  <c r="A85" i="1"/>
  <c r="I85" i="1" s="1"/>
  <c r="A84" i="1"/>
  <c r="I84" i="1" s="1"/>
  <c r="A83" i="1"/>
  <c r="I83" i="1" s="1"/>
  <c r="A82" i="1"/>
  <c r="I82" i="1" s="1"/>
  <c r="A81" i="1"/>
  <c r="I81" i="1" s="1"/>
  <c r="A80" i="1"/>
  <c r="I80" i="1" s="1"/>
  <c r="A79" i="1"/>
  <c r="I79" i="1" s="1"/>
  <c r="A78" i="1"/>
  <c r="I78" i="1" s="1"/>
  <c r="A77" i="1"/>
  <c r="I77" i="1" s="1"/>
  <c r="A76" i="1"/>
  <c r="I76" i="1" s="1"/>
  <c r="A75" i="1"/>
  <c r="I75" i="1" s="1"/>
  <c r="A74" i="1"/>
  <c r="I74" i="1" s="1"/>
  <c r="A73" i="1"/>
  <c r="I73" i="1" s="1"/>
  <c r="A72" i="1"/>
  <c r="I72" i="1" s="1"/>
  <c r="A71" i="1"/>
  <c r="I71" i="1" s="1"/>
  <c r="A70" i="1"/>
  <c r="I70" i="1" s="1"/>
  <c r="A69" i="1"/>
  <c r="I69" i="1" s="1"/>
  <c r="A68" i="1"/>
  <c r="I68" i="1" s="1"/>
  <c r="A67" i="1"/>
  <c r="I67" i="1" s="1"/>
  <c r="A66" i="1"/>
  <c r="I66" i="1" s="1"/>
  <c r="A65" i="1"/>
  <c r="I65" i="1" s="1"/>
  <c r="A64" i="1"/>
  <c r="I64" i="1" s="1"/>
  <c r="A63" i="1"/>
  <c r="I63" i="1" s="1"/>
  <c r="A62" i="1"/>
  <c r="I62" i="1" s="1"/>
  <c r="A61" i="1"/>
  <c r="I61" i="1" s="1"/>
  <c r="A60" i="1"/>
  <c r="I60" i="1" s="1"/>
  <c r="A59" i="1"/>
  <c r="I59" i="1" s="1"/>
  <c r="A58" i="1"/>
  <c r="I58" i="1" s="1"/>
  <c r="A57" i="1"/>
  <c r="I57" i="1" s="1"/>
  <c r="A56" i="1"/>
  <c r="I56" i="1" s="1"/>
  <c r="A55" i="1"/>
  <c r="I55" i="1" s="1"/>
  <c r="A54" i="1"/>
  <c r="I54" i="1" s="1"/>
  <c r="A53" i="1"/>
  <c r="I53" i="1" s="1"/>
  <c r="A52" i="1"/>
  <c r="I52" i="1" s="1"/>
  <c r="A51" i="1"/>
  <c r="I51" i="1" s="1"/>
  <c r="A50" i="1"/>
  <c r="I50" i="1" s="1"/>
  <c r="A49" i="1"/>
  <c r="I49" i="1" s="1"/>
  <c r="A48" i="1"/>
  <c r="I48" i="1" s="1"/>
  <c r="A47" i="1"/>
  <c r="I47" i="1" s="1"/>
  <c r="A46" i="1"/>
  <c r="I46" i="1" s="1"/>
  <c r="A45" i="1"/>
  <c r="I45" i="1" s="1"/>
  <c r="A44" i="1"/>
  <c r="I44" i="1" s="1"/>
  <c r="A43" i="1"/>
  <c r="I43" i="1" s="1"/>
  <c r="A42" i="1"/>
  <c r="I42" i="1" s="1"/>
  <c r="A41" i="1"/>
  <c r="I41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57" i="1" l="1"/>
</calcChain>
</file>

<file path=xl/sharedStrings.xml><?xml version="1.0" encoding="utf-8"?>
<sst xmlns="http://schemas.openxmlformats.org/spreadsheetml/2006/main" count="6451" uniqueCount="353">
  <si>
    <t>$/bu</t>
  </si>
  <si>
    <t>wheat</t>
  </si>
  <si>
    <t>YR</t>
  </si>
  <si>
    <t>TRT</t>
  </si>
  <si>
    <t>BUAC</t>
  </si>
  <si>
    <t>adjested for inflation</t>
  </si>
  <si>
    <t>nh4-no3</t>
  </si>
  <si>
    <t>$/lb</t>
  </si>
  <si>
    <t>VARI</t>
  </si>
  <si>
    <t>Group</t>
  </si>
  <si>
    <t>N</t>
  </si>
  <si>
    <t>P2O5</t>
  </si>
  <si>
    <t>K2O</t>
  </si>
  <si>
    <t>Lime</t>
  </si>
  <si>
    <t>Mgha</t>
  </si>
  <si>
    <t>FULTZ</t>
  </si>
  <si>
    <t>CURRELL</t>
  </si>
  <si>
    <t>.</t>
  </si>
  <si>
    <t>SNG</t>
  </si>
  <si>
    <t>KHARKOV</t>
  </si>
  <si>
    <t>TURKEY</t>
  </si>
  <si>
    <t>Nitrogen $0.335 /lb. 22% P2O5 $0.3125 /lb. 5% K2O $0.205 /lb. 32%</t>
  </si>
  <si>
    <t>TENMARQ</t>
  </si>
  <si>
    <t>PAWNEE</t>
  </si>
  <si>
    <t>Manure</t>
  </si>
  <si>
    <t>Check</t>
  </si>
  <si>
    <t>P</t>
  </si>
  <si>
    <t>NP</t>
  </si>
  <si>
    <t>NPK</t>
  </si>
  <si>
    <t>NPKL</t>
  </si>
  <si>
    <t>PONCA</t>
  </si>
  <si>
    <t>CONCHO</t>
  </si>
  <si>
    <t>Fertilizer Applied</t>
  </si>
  <si>
    <t xml:space="preserve">NP </t>
  </si>
  <si>
    <t>K Response</t>
  </si>
  <si>
    <t>N Response</t>
  </si>
  <si>
    <t>KAW</t>
  </si>
  <si>
    <t>Run in 2009</t>
  </si>
  <si>
    <t>SCOUT66</t>
  </si>
  <si>
    <t>1988 - present, organic C * 2 = organic matter</t>
  </si>
  <si>
    <t>year</t>
  </si>
  <si>
    <t>treatment</t>
  </si>
  <si>
    <t>lb/ac</t>
  </si>
  <si>
    <t>T/ac</t>
  </si>
  <si>
    <t>bushels/ac</t>
  </si>
  <si>
    <t>grain N</t>
  </si>
  <si>
    <t>TRIUMPH6</t>
  </si>
  <si>
    <t>grain P</t>
  </si>
  <si>
    <t>grain K</t>
  </si>
  <si>
    <t>soil pH</t>
  </si>
  <si>
    <t xml:space="preserve">buffer index </t>
  </si>
  <si>
    <t>total soil N</t>
  </si>
  <si>
    <t>mehlich III P</t>
  </si>
  <si>
    <t>mehlich III K</t>
  </si>
  <si>
    <t>organic carbon</t>
  </si>
  <si>
    <t>organic matter</t>
  </si>
  <si>
    <t>straw yield</t>
  </si>
  <si>
    <t>variety</t>
  </si>
  <si>
    <t>Seed</t>
  </si>
  <si>
    <t>%</t>
  </si>
  <si>
    <t>ppm</t>
  </si>
  <si>
    <t>Planting</t>
  </si>
  <si>
    <t>NDVI</t>
  </si>
  <si>
    <t>GDD&gt;0</t>
  </si>
  <si>
    <t>OSAGE</t>
  </si>
  <si>
    <t>GN</t>
  </si>
  <si>
    <t>GP</t>
  </si>
  <si>
    <t>GK</t>
  </si>
  <si>
    <t>PH</t>
  </si>
  <si>
    <t>BI</t>
  </si>
  <si>
    <t>SN</t>
  </si>
  <si>
    <t>SP</t>
  </si>
  <si>
    <t>SK</t>
  </si>
  <si>
    <t>TAM101</t>
  </si>
  <si>
    <t>OC</t>
  </si>
  <si>
    <t>OM-Ranney</t>
  </si>
  <si>
    <t>OM</t>
  </si>
  <si>
    <t>STRYLD</t>
  </si>
  <si>
    <t>Straw N</t>
  </si>
  <si>
    <t>KARL</t>
  </si>
  <si>
    <t>Year</t>
  </si>
  <si>
    <t>TONKAWA</t>
  </si>
  <si>
    <t>CUSTER</t>
  </si>
  <si>
    <t>Endurance</t>
  </si>
  <si>
    <t>manure</t>
  </si>
  <si>
    <t>ck</t>
  </si>
  <si>
    <t>Grain yield</t>
  </si>
  <si>
    <t>Fultz</t>
  </si>
  <si>
    <t>Currell</t>
  </si>
  <si>
    <t>Kharkov</t>
  </si>
  <si>
    <t>Turkey</t>
  </si>
  <si>
    <t>Tenmarq</t>
  </si>
  <si>
    <t>Pawnee</t>
  </si>
  <si>
    <t>Ponca</t>
  </si>
  <si>
    <t>Concho</t>
  </si>
  <si>
    <t>Kaw</t>
  </si>
  <si>
    <t>Scout66</t>
  </si>
  <si>
    <t>Triumph6</t>
  </si>
  <si>
    <t>Osage</t>
  </si>
  <si>
    <t>Tam101</t>
  </si>
  <si>
    <t>Karl</t>
  </si>
  <si>
    <t>Tonkawa</t>
  </si>
  <si>
    <t>Custer</t>
  </si>
  <si>
    <t>SD</t>
  </si>
  <si>
    <t>LSD</t>
  </si>
  <si>
    <t xml:space="preserve">Mean grain yield </t>
  </si>
  <si>
    <t>Variety</t>
  </si>
  <si>
    <t>Years sown</t>
  </si>
  <si>
    <t>ns</t>
  </si>
  <si>
    <t>1893-1907</t>
  </si>
  <si>
    <t>1908-1911</t>
  </si>
  <si>
    <t>1912-1916</t>
  </si>
  <si>
    <t>1917-1942</t>
  </si>
  <si>
    <t>1943-1945</t>
  </si>
  <si>
    <t>1946-1953</t>
  </si>
  <si>
    <t>1954-1957</t>
  </si>
  <si>
    <t>ck,p</t>
  </si>
  <si>
    <t>1958-1963</t>
  </si>
  <si>
    <t>1964-1968</t>
  </si>
  <si>
    <t>1969-1973</t>
  </si>
  <si>
    <t>1974-1977</t>
  </si>
  <si>
    <t>1978-1979</t>
  </si>
  <si>
    <t>1980-1992</t>
  </si>
  <si>
    <t>65,41,32</t>
  </si>
  <si>
    <t>1993-1994</t>
  </si>
  <si>
    <t>1995-1999</t>
  </si>
  <si>
    <t>2000-2005</t>
  </si>
  <si>
    <t>1893-1898</t>
  </si>
  <si>
    <t>1899-1929</t>
  </si>
  <si>
    <t>1930-1957</t>
  </si>
  <si>
    <t>1958-1994</t>
  </si>
  <si>
    <t>1995-2006</t>
  </si>
  <si>
    <t>check</t>
  </si>
  <si>
    <t>1830-1957</t>
  </si>
  <si>
    <t>P effect</t>
  </si>
  <si>
    <t>N effect/P non-limiting</t>
  </si>
  <si>
    <t>k effect</t>
  </si>
  <si>
    <t>Lime effect</t>
  </si>
  <si>
    <t>N effect/P limiting</t>
  </si>
  <si>
    <t>OK Field</t>
  </si>
  <si>
    <t>Lime applied to</t>
  </si>
  <si>
    <t>Treatment 6</t>
  </si>
  <si>
    <t>pH was 4.9</t>
  </si>
  <si>
    <t>2 tons/ac</t>
  </si>
  <si>
    <t>September 30, 2009</t>
  </si>
  <si>
    <t xml:space="preserve">*Spring Wheat </t>
  </si>
  <si>
    <t>*3/3/2010</t>
  </si>
  <si>
    <t>Golead</t>
  </si>
  <si>
    <t xml:space="preserve">because of poor </t>
  </si>
  <si>
    <t>stand and ryegrass</t>
  </si>
  <si>
    <t>Centerfield</t>
  </si>
  <si>
    <t>nh4-n</t>
  </si>
  <si>
    <t>no3-n</t>
  </si>
  <si>
    <t>LabID</t>
  </si>
  <si>
    <t>Ca</t>
  </si>
  <si>
    <t>K</t>
  </si>
  <si>
    <t>Mg</t>
  </si>
  <si>
    <t>Na</t>
  </si>
  <si>
    <t>S</t>
  </si>
  <si>
    <t>Fe</t>
  </si>
  <si>
    <t>Zn</t>
  </si>
  <si>
    <t>Cu</t>
  </si>
  <si>
    <t>Mn</t>
  </si>
  <si>
    <t>OK9915C</t>
  </si>
  <si>
    <t>Iba</t>
  </si>
  <si>
    <t xml:space="preserve">Manure application has been made in the fall - </t>
  </si>
  <si>
    <t>240 lb N/ac</t>
  </si>
  <si>
    <t>(1) Manure Every 4 Years</t>
  </si>
  <si>
    <t>Organic matter</t>
  </si>
  <si>
    <t>organic matter = 1.8*organic carbon + 0.35</t>
  </si>
  <si>
    <t>(2) Check</t>
  </si>
  <si>
    <t>Manure Applied</t>
  </si>
  <si>
    <t>(3) Phosphorus 0-30-0</t>
  </si>
  <si>
    <t>0.1</t>
  </si>
  <si>
    <t>(4) Nitrogen &amp; phosphorus 60-30-0</t>
  </si>
  <si>
    <t>(5) Nitrogen &amp; phosphorus &amp; potassium 60-30-30</t>
  </si>
  <si>
    <t>(6) Nitrogen &amp; phosphorus &amp; potassium &amp; lime 60-30-30 + Lime</t>
  </si>
  <si>
    <t>Lime only applied when soil pH &lt; 5.5</t>
  </si>
  <si>
    <t>applied once in 1954 and once in 2009</t>
  </si>
  <si>
    <t>Manure Application Dates</t>
  </si>
  <si>
    <t>1983 – September 2</t>
  </si>
  <si>
    <t>125th harvest will be in 2017</t>
  </si>
  <si>
    <t>1987 – August 17</t>
  </si>
  <si>
    <t>1991 – September 11</t>
  </si>
  <si>
    <t>1995 – October 9</t>
  </si>
  <si>
    <t>1999 – October 18</t>
  </si>
  <si>
    <t>2003 – September 1</t>
  </si>
  <si>
    <t>2007 – October 19</t>
  </si>
  <si>
    <t xml:space="preserve">2011- September 19 </t>
  </si>
  <si>
    <t>Treatment</t>
  </si>
  <si>
    <r>
      <t>N            P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  <r>
      <rPr>
        <vertAlign val="subscript"/>
        <sz val="9"/>
        <color rgb="FF000000"/>
        <rFont val="Verdana"/>
        <family val="2"/>
      </rPr>
      <t xml:space="preserve">5            </t>
    </r>
    <r>
      <rPr>
        <sz val="9"/>
        <color rgb="FF000000"/>
        <rFont val="Verdana"/>
        <family val="2"/>
      </rPr>
      <t>K</t>
    </r>
    <r>
      <rPr>
        <vertAlign val="subscript"/>
        <sz val="9"/>
        <color rgb="FF000000"/>
        <rFont val="Verdana"/>
        <family val="2"/>
      </rPr>
      <t>2</t>
    </r>
    <r>
      <rPr>
        <sz val="9"/>
        <color rgb="FF000000"/>
        <rFont val="Verdana"/>
        <family val="2"/>
      </rPr>
      <t>O</t>
    </r>
  </si>
  <si>
    <t>lb/ac/yr</t>
  </si>
  <si>
    <t>1930-37</t>
  </si>
  <si>
    <t>1938-47</t>
  </si>
  <si>
    <t>1948-57</t>
  </si>
  <si>
    <t xml:space="preserve">1958-67      </t>
  </si>
  <si>
    <t>1968-77</t>
  </si>
  <si>
    <t>1978-87</t>
  </si>
  <si>
    <t>1988-97</t>
  </si>
  <si>
    <t>1998-07</t>
  </si>
  <si>
    <t>1.  Manure  only +</t>
  </si>
  <si>
    <r>
      <t>33</t>
    </r>
    <r>
      <rPr>
        <vertAlign val="superscript"/>
        <sz val="9"/>
        <color rgb="FF000000"/>
        <rFont val="Verdana"/>
        <family val="2"/>
      </rPr>
      <t>*</t>
    </r>
  </si>
  <si>
    <t>30+ lime</t>
  </si>
  <si>
    <t>SED</t>
  </si>
  <si>
    <t xml:space="preserve">* N rate increased to 60 lbs N/ac in 1968.  + Beef manure applied at a rate of 120 and 240 lb N/ac every fourth year for periods 1930-1967 and 1967-present, respectively.  Lime (L) applied when soil analysis indicated a pH of 5.5 or less.  </t>
  </si>
  <si>
    <t>Mean</t>
  </si>
  <si>
    <t>K20</t>
  </si>
  <si>
    <r>
      <t>Percent Organic Carbon = (Organic Matter-0.35)/1.80</t>
    </r>
    <r>
      <rPr>
        <b/>
        <sz val="12"/>
        <color rgb="FF000000"/>
        <rFont val="Arial"/>
        <family val="2"/>
      </rPr>
      <t>  Ranney, 1969</t>
    </r>
  </si>
  <si>
    <t>(OC *1.8) + 0.35 = OM</t>
  </si>
  <si>
    <t>chk</t>
  </si>
  <si>
    <t>%OM</t>
  </si>
  <si>
    <t>Plot Size</t>
  </si>
  <si>
    <t>28%moisture</t>
  </si>
  <si>
    <t>1.8%N</t>
  </si>
  <si>
    <t>square feet</t>
  </si>
  <si>
    <t>acres</t>
  </si>
  <si>
    <t>enter values in yellow</t>
  </si>
  <si>
    <t>lb/plot, 2400 square feet</t>
  </si>
  <si>
    <t>240 lbs N/ac</t>
  </si>
  <si>
    <t>Moisture</t>
  </si>
  <si>
    <t>Manure N</t>
  </si>
  <si>
    <t>Manure wet</t>
  </si>
  <si>
    <t>M dry/plot</t>
  </si>
  <si>
    <t>As received values</t>
  </si>
  <si>
    <t>if .43%N at 46%moisture content</t>
  </si>
  <si>
    <t>%N</t>
  </si>
  <si>
    <t>%C</t>
  </si>
  <si>
    <t>100g at 46%</t>
  </si>
  <si>
    <t>.43 g N</t>
  </si>
  <si>
    <t>average</t>
  </si>
  <si>
    <t>Percent Moisture</t>
  </si>
  <si>
    <t>plants</t>
  </si>
  <si>
    <t>wet minus dry divided by wet</t>
  </si>
  <si>
    <t>soil</t>
  </si>
  <si>
    <t>wet minus dry divided by dry</t>
  </si>
  <si>
    <t>N rate, lb/ac</t>
  </si>
  <si>
    <t>% Moisture</t>
  </si>
  <si>
    <t>Manure rate, lb/ac</t>
  </si>
  <si>
    <t>Manure rate, lb/ac (dry basis)</t>
  </si>
  <si>
    <t>Manure rate, lb/plot (dry basis)</t>
  </si>
  <si>
    <t>9.75*10 sub-area</t>
  </si>
  <si>
    <t>wet</t>
  </si>
  <si>
    <t>dry</t>
  </si>
  <si>
    <t>% moisture</t>
  </si>
  <si>
    <t>Magruder</t>
  </si>
  <si>
    <t>avg</t>
  </si>
  <si>
    <t>Sample</t>
  </si>
  <si>
    <t>Sack wt.</t>
  </si>
  <si>
    <t>total wet wt.</t>
  </si>
  <si>
    <t xml:space="preserve">Manure wet wt. </t>
  </si>
  <si>
    <t>total dry</t>
  </si>
  <si>
    <t>Manure dry</t>
  </si>
  <si>
    <t>Total N (%)</t>
  </si>
  <si>
    <t>sun dry</t>
  </si>
  <si>
    <t>oven</t>
  </si>
  <si>
    <t>Applied 1999, 2003, 2007, 2011, 2015, next 2019</t>
  </si>
  <si>
    <t>Manure applied, October 5, 2015</t>
  </si>
  <si>
    <t>East Magruder put in no-till, fall of 2010</t>
  </si>
  <si>
    <t>same time as 222 was changed</t>
  </si>
  <si>
    <t>Lawrence</t>
  </si>
  <si>
    <t>Lime applied, 2T/ac</t>
  </si>
  <si>
    <t>1948-2015</t>
  </si>
  <si>
    <t>Yield, bu/ac</t>
  </si>
  <si>
    <t xml:space="preserve"> ----------</t>
  </si>
  <si>
    <t xml:space="preserve">  --------</t>
  </si>
  <si>
    <t>NPKL *</t>
  </si>
  <si>
    <t>*, pH &lt;5.5, 3T/ac</t>
  </si>
  <si>
    <r>
      <t>P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  <r>
      <rPr>
        <vertAlign val="subscript"/>
        <sz val="9"/>
        <color rgb="FF000000"/>
        <rFont val="Arial"/>
        <family val="2"/>
      </rPr>
      <t>5</t>
    </r>
  </si>
  <si>
    <r>
      <t>K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O</t>
    </r>
  </si>
  <si>
    <r>
      <t>240/4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year</t>
    </r>
  </si>
  <si>
    <t>2007-2015</t>
  </si>
  <si>
    <t>Mg/ha</t>
  </si>
  <si>
    <t>2006-2015</t>
  </si>
  <si>
    <t>yld, Mg/ha</t>
  </si>
  <si>
    <t>yld Mg/ha</t>
  </si>
  <si>
    <t>1948-1957</t>
  </si>
  <si>
    <t>Metric, Mg/ha</t>
  </si>
  <si>
    <t>English, bu/ac</t>
  </si>
  <si>
    <t>Env.Mean</t>
  </si>
  <si>
    <t>Average</t>
  </si>
  <si>
    <t>2008-16</t>
  </si>
  <si>
    <t>1948 - 2016</t>
  </si>
  <si>
    <t>2015 - October 5</t>
  </si>
  <si>
    <t>Fertilizer</t>
  </si>
  <si>
    <t xml:space="preserve">Applied </t>
  </si>
  <si>
    <t>Table 1. Soil fertility treatment effects on Magruder Plot wheat grain yields, Stillwater, OK, 1930-2016</t>
  </si>
  <si>
    <t>Avg. Yield</t>
  </si>
  <si>
    <r>
      <t xml:space="preserve">last </t>
    </r>
    <r>
      <rPr>
        <b/>
        <sz val="9"/>
        <color rgb="FFFF0000"/>
        <rFont val="Calibri"/>
        <family val="2"/>
        <scheme val="minor"/>
      </rPr>
      <t>5</t>
    </r>
    <r>
      <rPr>
        <sz val="9"/>
        <rFont val="Arial"/>
        <family val="2"/>
      </rPr>
      <t xml:space="preserve"> yr +20%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</si>
  <si>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4</t>
    </r>
    <r>
      <rPr>
        <sz val="9"/>
        <rFont val="Arial"/>
        <family val="2"/>
      </rPr>
      <t xml:space="preserve"> yr +20%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</si>
  <si>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3</t>
    </r>
    <r>
      <rPr>
        <sz val="9"/>
        <rFont val="Arial"/>
        <family val="2"/>
      </rPr>
      <t xml:space="preserve"> yr+20%</t>
    </r>
  </si>
  <si>
    <t>Preplant</t>
  </si>
  <si>
    <t>Plant</t>
  </si>
  <si>
    <t>Topdress</t>
  </si>
  <si>
    <t>NA</t>
  </si>
  <si>
    <t>Harvest</t>
  </si>
  <si>
    <t>gdd&gt;0</t>
  </si>
  <si>
    <t>Sense</t>
  </si>
  <si>
    <t>12.8.16</t>
  </si>
  <si>
    <t>12.22.15</t>
  </si>
  <si>
    <t>2.25.16</t>
  </si>
  <si>
    <t>3.3.16</t>
  </si>
  <si>
    <t>3.24.16</t>
  </si>
  <si>
    <t>3.31.16</t>
  </si>
  <si>
    <t>4.7.16</t>
  </si>
  <si>
    <t>stage</t>
  </si>
  <si>
    <t>FK 2</t>
  </si>
  <si>
    <t>FK 3</t>
  </si>
  <si>
    <t>FK 4</t>
  </si>
  <si>
    <t>FK 5</t>
  </si>
  <si>
    <t>FK 8</t>
  </si>
  <si>
    <t>FK 9</t>
  </si>
  <si>
    <t>TREATMENT</t>
  </si>
  <si>
    <t>kg/ha</t>
  </si>
  <si>
    <t>CHECK</t>
  </si>
  <si>
    <t>0-30-0</t>
  </si>
  <si>
    <t>60-30-0</t>
  </si>
  <si>
    <t>60-30-30</t>
  </si>
  <si>
    <t>60-30-30+Lime</t>
  </si>
  <si>
    <t>Obs Yield</t>
  </si>
  <si>
    <t>Trial</t>
  </si>
  <si>
    <t>Trt</t>
  </si>
  <si>
    <t>Avg5</t>
  </si>
  <si>
    <t>Avg4</t>
  </si>
  <si>
    <t xml:space="preserve">Avg3 </t>
  </si>
  <si>
    <t>Yield</t>
  </si>
  <si>
    <t>E222</t>
  </si>
  <si>
    <t>E502</t>
  </si>
  <si>
    <t>Nitrogen source has been Urea (45-0-0)</t>
  </si>
  <si>
    <t>since 2004, ALL Long Term Trials</t>
  </si>
  <si>
    <t>120 x 20 feet wide</t>
  </si>
  <si>
    <t>Total Soil N</t>
  </si>
  <si>
    <t>3 year</t>
  </si>
  <si>
    <t>4 year</t>
  </si>
  <si>
    <t>5 year</t>
  </si>
  <si>
    <t xml:space="preserve">Yield Goal Off by </t>
  </si>
  <si>
    <t>min</t>
  </si>
  <si>
    <t>max</t>
  </si>
  <si>
    <r>
      <t xml:space="preserve">last </t>
    </r>
    <r>
      <rPr>
        <b/>
        <sz val="9"/>
        <color rgb="FFFF0000"/>
        <rFont val="Calibri"/>
        <family val="2"/>
        <scheme val="minor"/>
      </rPr>
      <t>5</t>
    </r>
    <r>
      <rPr>
        <sz val="9"/>
        <rFont val="Arial"/>
        <family val="2"/>
      </rPr>
      <t xml:space="preserve"> yr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</si>
  <si>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4</t>
    </r>
    <r>
      <rPr>
        <sz val="9"/>
        <rFont val="Arial"/>
        <family val="2"/>
      </rPr>
      <t xml:space="preserve"> yr</t>
    </r>
  </si>
  <si>
    <r>
      <t xml:space="preserve">last </t>
    </r>
    <r>
      <rPr>
        <b/>
        <sz val="9"/>
        <color rgb="FFFF0000"/>
        <rFont val="Calibri"/>
        <family val="2"/>
        <scheme val="minor"/>
      </rPr>
      <t>3</t>
    </r>
    <r>
      <rPr>
        <sz val="9"/>
        <rFont val="Arial"/>
        <family val="2"/>
      </rPr>
      <t xml:space="preserve"> yr</t>
    </r>
  </si>
  <si>
    <t xml:space="preserve">Actual yields, not </t>
  </si>
  <si>
    <t>not multiplied by 20%, 3, 4, 5</t>
  </si>
  <si>
    <t>Gwen analysis 2016</t>
  </si>
  <si>
    <t>Fertilizer application date</t>
  </si>
  <si>
    <t>Planting Date</t>
  </si>
  <si>
    <t>Harvesting date</t>
  </si>
  <si>
    <t>Seeding rate</t>
  </si>
  <si>
    <t>Topdress date</t>
  </si>
  <si>
    <t xml:space="preserve">  </t>
  </si>
  <si>
    <t>IBA</t>
  </si>
  <si>
    <t>Lime applied, treatment 6, pH was 4.9.  Rate, 2 tons/ac, September 30, 2009</t>
  </si>
  <si>
    <t>NPK-Lime</t>
  </si>
  <si>
    <t>12.5%moisture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</si>
</sst>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u/>
      <sz val="10"/>
      <name val="Arial"/>
      <family val="2"/>
    </font>
    <font>
      <sz val="11"/>
      <color rgb="FF1F497D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vertAlign val="subscript"/>
      <sz val="9"/>
      <color rgb="FF000000"/>
      <name val="Verdana"/>
      <family val="2"/>
    </font>
    <font>
      <vertAlign val="superscript"/>
      <sz val="9"/>
      <color rgb="FF000000"/>
      <name val="Verdana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8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00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C2D69B"/>
        <bgColor rgb="FFC2D69B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rgb="FFC2D69B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rgb="FFE36C0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6" fillId="21" borderId="0" applyNumberFormat="0" applyBorder="0" applyAlignment="0" applyProtection="0"/>
    <xf numFmtId="0" fontId="28" fillId="23" borderId="0" applyNumberFormat="0" applyBorder="0" applyAlignment="0" applyProtection="0"/>
  </cellStyleXfs>
  <cellXfs count="19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/>
    <xf numFmtId="1" fontId="3" fillId="5" borderId="0" xfId="0" applyNumberFormat="1" applyFont="1" applyFill="1" applyBorder="1"/>
    <xf numFmtId="1" fontId="3" fillId="6" borderId="0" xfId="0" applyNumberFormat="1" applyFont="1" applyFill="1" applyBorder="1"/>
    <xf numFmtId="0" fontId="2" fillId="4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4" xfId="0" applyFont="1" applyFill="1" applyBorder="1"/>
    <xf numFmtId="14" fontId="3" fillId="0" borderId="0" xfId="0" applyNumberFormat="1" applyFont="1"/>
    <xf numFmtId="0" fontId="3" fillId="5" borderId="0" xfId="0" applyFont="1" applyFill="1" applyBorder="1"/>
    <xf numFmtId="11" fontId="3" fillId="0" borderId="0" xfId="0" applyNumberFormat="1" applyFont="1"/>
    <xf numFmtId="164" fontId="0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7" borderId="0" xfId="0" applyFont="1" applyFill="1" applyBorder="1"/>
    <xf numFmtId="2" fontId="3" fillId="0" borderId="0" xfId="0" applyNumberFormat="1" applyFont="1"/>
    <xf numFmtId="0" fontId="3" fillId="8" borderId="0" xfId="0" applyFont="1" applyFill="1" applyBorder="1"/>
    <xf numFmtId="0" fontId="3" fillId="8" borderId="0" xfId="0" applyFont="1" applyFill="1" applyBorder="1"/>
    <xf numFmtId="15" fontId="3" fillId="0" borderId="0" xfId="0" applyNumberFormat="1" applyFont="1"/>
    <xf numFmtId="0" fontId="4" fillId="0" borderId="0" xfId="0" applyFont="1"/>
    <xf numFmtId="2" fontId="3" fillId="7" borderId="0" xfId="0" applyNumberFormat="1" applyFont="1" applyFill="1" applyBorder="1" applyAlignment="1">
      <alignment horizontal="center"/>
    </xf>
    <xf numFmtId="0" fontId="3" fillId="7" borderId="0" xfId="0" applyFont="1" applyFill="1" applyBorder="1"/>
    <xf numFmtId="165" fontId="3" fillId="7" borderId="0" xfId="0" applyNumberFormat="1" applyFont="1" applyFill="1" applyBorder="1"/>
    <xf numFmtId="164" fontId="4" fillId="0" borderId="0" xfId="0" applyNumberFormat="1" applyFont="1"/>
    <xf numFmtId="0" fontId="5" fillId="0" borderId="4" xfId="0" applyFont="1" applyBorder="1"/>
    <xf numFmtId="166" fontId="5" fillId="0" borderId="4" xfId="0" applyNumberFormat="1" applyFont="1" applyBorder="1"/>
    <xf numFmtId="2" fontId="5" fillId="0" borderId="4" xfId="0" applyNumberFormat="1" applyFont="1" applyBorder="1"/>
    <xf numFmtId="14" fontId="5" fillId="0" borderId="4" xfId="0" applyNumberFormat="1" applyFont="1" applyBorder="1"/>
    <xf numFmtId="164" fontId="4" fillId="0" borderId="0" xfId="0" applyNumberFormat="1" applyFont="1" applyAlignment="1">
      <alignment horizontal="right"/>
    </xf>
    <xf numFmtId="164" fontId="5" fillId="0" borderId="4" xfId="0" applyNumberFormat="1" applyFont="1" applyBorder="1"/>
    <xf numFmtId="0" fontId="3" fillId="0" borderId="0" xfId="0" applyFont="1" applyAlignment="1"/>
    <xf numFmtId="0" fontId="4" fillId="0" borderId="0" xfId="0" applyFont="1" applyAlignment="1"/>
    <xf numFmtId="1" fontId="3" fillId="0" borderId="0" xfId="0" applyNumberFormat="1" applyFont="1" applyAlignment="1"/>
    <xf numFmtId="0" fontId="6" fillId="9" borderId="0" xfId="0" applyFont="1" applyFill="1" applyBorder="1"/>
    <xf numFmtId="0" fontId="3" fillId="9" borderId="0" xfId="0" applyFont="1" applyFill="1" applyBorder="1"/>
    <xf numFmtId="0" fontId="7" fillId="9" borderId="0" xfId="0" applyFont="1" applyFill="1" applyBorder="1"/>
    <xf numFmtId="0" fontId="3" fillId="10" borderId="0" xfId="0" applyFont="1" applyFill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3" fillId="10" borderId="0" xfId="0" applyFont="1" applyFill="1" applyBorder="1"/>
    <xf numFmtId="0" fontId="2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6" fillId="6" borderId="0" xfId="0" applyFont="1" applyFill="1" applyBorder="1"/>
    <xf numFmtId="0" fontId="7" fillId="6" borderId="0" xfId="0" applyFont="1" applyFill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Font="1" applyBorder="1" applyAlignment="1" applyProtection="1">
      <protection locked="0"/>
    </xf>
    <xf numFmtId="0" fontId="0" fillId="0" borderId="7" xfId="0" applyBorder="1"/>
    <xf numFmtId="0" fontId="14" fillId="0" borderId="0" xfId="0" applyFont="1" applyAlignment="1"/>
    <xf numFmtId="0" fontId="16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0" fontId="3" fillId="13" borderId="0" xfId="0" applyFont="1" applyFill="1" applyAlignment="1">
      <alignment horizontal="left"/>
    </xf>
    <xf numFmtId="0" fontId="0" fillId="14" borderId="0" xfId="0" applyFill="1" applyAlignment="1">
      <alignment horizontal="left"/>
    </xf>
    <xf numFmtId="0" fontId="3" fillId="14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" fillId="15" borderId="0" xfId="0" applyFont="1" applyFill="1" applyAlignment="1">
      <alignment horizontal="left"/>
    </xf>
    <xf numFmtId="0" fontId="0" fillId="15" borderId="0" xfId="0" applyFill="1" applyAlignment="1">
      <alignment horizontal="left"/>
    </xf>
    <xf numFmtId="0" fontId="2" fillId="16" borderId="0" xfId="0" applyFont="1" applyFill="1" applyAlignment="1">
      <alignment horizontal="left"/>
    </xf>
    <xf numFmtId="0" fontId="0" fillId="16" borderId="0" xfId="0" applyFill="1" applyAlignment="1">
      <alignment horizontal="left"/>
    </xf>
    <xf numFmtId="0" fontId="0" fillId="0" borderId="7" xfId="0" applyBorder="1" applyAlignment="1">
      <alignment horizontal="left"/>
    </xf>
    <xf numFmtId="0" fontId="17" fillId="14" borderId="0" xfId="0" applyFont="1" applyFill="1" applyAlignment="1">
      <alignment horizontal="left"/>
    </xf>
    <xf numFmtId="0" fontId="3" fillId="17" borderId="0" xfId="0" applyFont="1" applyFill="1" applyAlignment="1">
      <alignment horizontal="left"/>
    </xf>
    <xf numFmtId="0" fontId="2" fillId="14" borderId="0" xfId="0" applyFont="1" applyFill="1"/>
    <xf numFmtId="1" fontId="3" fillId="14" borderId="0" xfId="0" applyNumberFormat="1" applyFont="1" applyFill="1"/>
    <xf numFmtId="0" fontId="0" fillId="12" borderId="0" xfId="0" applyFont="1" applyFill="1" applyAlignment="1"/>
    <xf numFmtId="2" fontId="3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2" fontId="3" fillId="13" borderId="0" xfId="0" applyNumberFormat="1" applyFont="1" applyFill="1" applyAlignment="1">
      <alignment horizontal="left"/>
    </xf>
    <xf numFmtId="2" fontId="0" fillId="13" borderId="0" xfId="0" applyNumberFormat="1" applyFont="1" applyFill="1" applyAlignment="1">
      <alignment horizontal="left"/>
    </xf>
    <xf numFmtId="1" fontId="3" fillId="0" borderId="0" xfId="0" applyNumberFormat="1" applyFont="1" applyAlignment="1">
      <alignment horizontal="left"/>
    </xf>
    <xf numFmtId="1" fontId="2" fillId="18" borderId="0" xfId="0" applyNumberFormat="1" applyFont="1" applyFill="1" applyAlignment="1">
      <alignment horizontal="left"/>
    </xf>
    <xf numFmtId="0" fontId="0" fillId="18" borderId="0" xfId="0" applyFont="1" applyFill="1" applyAlignment="1">
      <alignment horizontal="left"/>
    </xf>
    <xf numFmtId="1" fontId="3" fillId="13" borderId="0" xfId="0" applyNumberFormat="1" applyFont="1" applyFill="1"/>
    <xf numFmtId="0" fontId="14" fillId="13" borderId="0" xfId="0" applyFont="1" applyFill="1" applyAlignment="1"/>
    <xf numFmtId="1" fontId="2" fillId="18" borderId="0" xfId="0" applyNumberFormat="1" applyFont="1" applyFill="1"/>
    <xf numFmtId="0" fontId="0" fillId="18" borderId="0" xfId="0" applyFont="1" applyFill="1" applyAlignment="1"/>
    <xf numFmtId="0" fontId="3" fillId="14" borderId="0" xfId="0" applyFont="1" applyFill="1"/>
    <xf numFmtId="0" fontId="3" fillId="19" borderId="0" xfId="0" applyFont="1" applyFill="1" applyBorder="1" applyAlignment="1">
      <alignment horizontal="left"/>
    </xf>
    <xf numFmtId="0" fontId="3" fillId="19" borderId="0" xfId="0" applyFont="1" applyFill="1" applyBorder="1"/>
    <xf numFmtId="14" fontId="3" fillId="19" borderId="0" xfId="0" applyNumberFormat="1" applyFont="1" applyFill="1" applyBorder="1" applyAlignment="1">
      <alignment horizontal="left"/>
    </xf>
    <xf numFmtId="0" fontId="2" fillId="19" borderId="0" xfId="0" applyFont="1" applyFill="1" applyBorder="1"/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8" fillId="0" borderId="0" xfId="0" applyFont="1" applyAlignment="1"/>
    <xf numFmtId="0" fontId="17" fillId="0" borderId="0" xfId="0" applyFont="1" applyAlignment="1"/>
    <xf numFmtId="0" fontId="17" fillId="13" borderId="0" xfId="0" applyFont="1" applyFill="1" applyAlignment="1"/>
    <xf numFmtId="0" fontId="3" fillId="20" borderId="0" xfId="0" applyFont="1" applyFill="1"/>
    <xf numFmtId="2" fontId="3" fillId="20" borderId="0" xfId="0" applyNumberFormat="1" applyFont="1" applyFill="1"/>
    <xf numFmtId="0" fontId="3" fillId="13" borderId="0" xfId="0" applyFont="1" applyFill="1"/>
    <xf numFmtId="0" fontId="2" fillId="13" borderId="0" xfId="0" applyFont="1" applyFill="1"/>
    <xf numFmtId="0" fontId="0" fillId="15" borderId="0" xfId="0" applyFont="1" applyFill="1" applyAlignment="1"/>
    <xf numFmtId="0" fontId="17" fillId="15" borderId="0" xfId="0" applyFont="1" applyFill="1" applyAlignment="1"/>
    <xf numFmtId="0" fontId="2" fillId="15" borderId="0" xfId="0" applyFont="1" applyFill="1"/>
    <xf numFmtId="2" fontId="3" fillId="13" borderId="0" xfId="0" applyNumberFormat="1" applyFont="1" applyFill="1"/>
    <xf numFmtId="2" fontId="0" fillId="15" borderId="0" xfId="0" applyNumberFormat="1" applyFont="1" applyFill="1" applyAlignment="1"/>
    <xf numFmtId="2" fontId="0" fillId="0" borderId="7" xfId="0" applyNumberFormat="1" applyBorder="1"/>
    <xf numFmtId="0" fontId="0" fillId="0" borderId="0" xfId="0"/>
    <xf numFmtId="166" fontId="11" fillId="0" borderId="0" xfId="0" applyNumberFormat="1" applyFont="1" applyAlignment="1">
      <alignment horizontal="center" vertical="center" wrapText="1"/>
    </xf>
    <xf numFmtId="0" fontId="0" fillId="13" borderId="0" xfId="0" applyFont="1" applyFill="1" applyAlignment="1"/>
    <xf numFmtId="2" fontId="21" fillId="15" borderId="0" xfId="1" applyNumberFormat="1" applyFont="1" applyFill="1" applyAlignment="1">
      <alignment horizontal="right"/>
    </xf>
    <xf numFmtId="0" fontId="22" fillId="0" borderId="0" xfId="0" applyFont="1"/>
    <xf numFmtId="2" fontId="23" fillId="15" borderId="0" xfId="1" applyNumberFormat="1" applyFont="1" applyFill="1" applyAlignment="1">
      <alignment horizontal="right"/>
    </xf>
    <xf numFmtId="0" fontId="14" fillId="12" borderId="0" xfId="0" applyFont="1" applyFill="1" applyAlignment="1"/>
    <xf numFmtId="2" fontId="21" fillId="15" borderId="0" xfId="1" applyNumberFormat="1" applyFont="1" applyFill="1" applyAlignment="1"/>
    <xf numFmtId="0" fontId="2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7" xfId="0" applyFill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0" fillId="0" borderId="8" xfId="0" applyFont="1" applyBorder="1" applyAlignment="1"/>
    <xf numFmtId="0" fontId="0" fillId="0" borderId="11" xfId="0" applyBorder="1"/>
    <xf numFmtId="0" fontId="0" fillId="0" borderId="9" xfId="0" applyFont="1" applyBorder="1" applyAlignment="1"/>
    <xf numFmtId="0" fontId="0" fillId="0" borderId="9" xfId="0" applyBorder="1"/>
    <xf numFmtId="0" fontId="26" fillId="21" borderId="0" xfId="2" applyAlignment="1"/>
    <xf numFmtId="0" fontId="0" fillId="22" borderId="0" xfId="0" applyFont="1" applyFill="1" applyAlignment="1"/>
    <xf numFmtId="0" fontId="1" fillId="0" borderId="0" xfId="1" applyAlignment="1">
      <alignment horizontal="left"/>
    </xf>
    <xf numFmtId="0" fontId="27" fillId="13" borderId="0" xfId="1" applyFont="1" applyFill="1" applyAlignment="1">
      <alignment horizontal="left"/>
    </xf>
    <xf numFmtId="0" fontId="29" fillId="17" borderId="12" xfId="3" applyFont="1" applyFill="1" applyBorder="1"/>
    <xf numFmtId="0" fontId="29" fillId="17" borderId="5" xfId="3" applyFont="1" applyFill="1" applyBorder="1"/>
    <xf numFmtId="1" fontId="29" fillId="17" borderId="5" xfId="3" applyNumberFormat="1" applyFont="1" applyFill="1" applyBorder="1"/>
    <xf numFmtId="1" fontId="29" fillId="17" borderId="13" xfId="3" applyNumberFormat="1" applyFont="1" applyFill="1" applyBorder="1"/>
    <xf numFmtId="0" fontId="29" fillId="17" borderId="14" xfId="3" applyFont="1" applyFill="1" applyBorder="1"/>
    <xf numFmtId="0" fontId="29" fillId="17" borderId="6" xfId="3" applyFont="1" applyFill="1" applyBorder="1"/>
    <xf numFmtId="1" fontId="29" fillId="17" borderId="6" xfId="3" applyNumberFormat="1" applyFont="1" applyFill="1" applyBorder="1"/>
    <xf numFmtId="1" fontId="29" fillId="17" borderId="15" xfId="3" applyNumberFormat="1" applyFont="1" applyFill="1" applyBorder="1"/>
    <xf numFmtId="0" fontId="14" fillId="0" borderId="0" xfId="0" applyFont="1" applyAlignment="1">
      <alignment horizontal="left"/>
    </xf>
    <xf numFmtId="0" fontId="2" fillId="12" borderId="0" xfId="0" applyFont="1" applyFill="1" applyAlignment="1">
      <alignment horizontal="left"/>
    </xf>
    <xf numFmtId="0" fontId="17" fillId="12" borderId="0" xfId="0" applyFont="1" applyFill="1" applyAlignment="1">
      <alignment horizontal="left"/>
    </xf>
    <xf numFmtId="0" fontId="2" fillId="10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right"/>
    </xf>
    <xf numFmtId="0" fontId="3" fillId="11" borderId="0" xfId="0" applyFont="1" applyFill="1" applyBorder="1" applyAlignment="1">
      <alignment horizontal="right"/>
    </xf>
    <xf numFmtId="0" fontId="0" fillId="12" borderId="0" xfId="0" applyFont="1" applyFill="1" applyAlignment="1">
      <alignment horizontal="right"/>
    </xf>
    <xf numFmtId="2" fontId="0" fillId="12" borderId="0" xfId="0" applyNumberFormat="1" applyFont="1" applyFill="1" applyAlignment="1">
      <alignment horizontal="right"/>
    </xf>
    <xf numFmtId="0" fontId="3" fillId="24" borderId="0" xfId="0" applyFont="1" applyFill="1"/>
    <xf numFmtId="15" fontId="3" fillId="24" borderId="0" xfId="0" applyNumberFormat="1" applyFont="1" applyFill="1"/>
    <xf numFmtId="0" fontId="3" fillId="24" borderId="0" xfId="0" applyFont="1" applyFill="1" applyAlignment="1"/>
    <xf numFmtId="0" fontId="0" fillId="24" borderId="8" xfId="0" applyFill="1" applyBorder="1" applyAlignment="1">
      <alignment horizontal="center"/>
    </xf>
    <xf numFmtId="1" fontId="3" fillId="24" borderId="0" xfId="0" applyNumberFormat="1" applyFont="1" applyFill="1" applyAlignment="1"/>
    <xf numFmtId="1" fontId="3" fillId="24" borderId="0" xfId="0" applyNumberFormat="1" applyFont="1" applyFill="1"/>
    <xf numFmtId="0" fontId="4" fillId="24" borderId="0" xfId="0" applyFont="1" applyFill="1"/>
    <xf numFmtId="0" fontId="0" fillId="24" borderId="0" xfId="0" applyFill="1" applyBorder="1"/>
    <xf numFmtId="0" fontId="0" fillId="24" borderId="0" xfId="0" applyFont="1" applyFill="1" applyAlignment="1"/>
    <xf numFmtId="0" fontId="0" fillId="24" borderId="0" xfId="0" applyFill="1"/>
    <xf numFmtId="0" fontId="0" fillId="24" borderId="9" xfId="0" applyFill="1" applyBorder="1" applyAlignment="1">
      <alignment horizontal="center"/>
    </xf>
    <xf numFmtId="2" fontId="3" fillId="11" borderId="0" xfId="0" applyNumberFormat="1" applyFont="1" applyFill="1" applyBorder="1" applyAlignment="1">
      <alignment horizontal="right"/>
    </xf>
    <xf numFmtId="2" fontId="0" fillId="0" borderId="0" xfId="0" applyNumberFormat="1" applyFont="1" applyAlignment="1"/>
    <xf numFmtId="0" fontId="2" fillId="25" borderId="0" xfId="0" applyFont="1" applyFill="1" applyBorder="1" applyAlignment="1">
      <alignment horizontal="right"/>
    </xf>
    <xf numFmtId="2" fontId="3" fillId="25" borderId="0" xfId="0" applyNumberFormat="1" applyFont="1" applyFill="1" applyBorder="1" applyAlignment="1">
      <alignment horizontal="right"/>
    </xf>
    <xf numFmtId="0" fontId="0" fillId="26" borderId="0" xfId="0" applyFont="1" applyFill="1" applyAlignment="1">
      <alignment horizontal="right"/>
    </xf>
    <xf numFmtId="2" fontId="0" fillId="26" borderId="0" xfId="0" applyNumberFormat="1" applyFont="1" applyFill="1" applyAlignment="1">
      <alignment horizontal="right"/>
    </xf>
    <xf numFmtId="0" fontId="26" fillId="27" borderId="0" xfId="2" applyFill="1" applyAlignment="1"/>
    <xf numFmtId="0" fontId="26" fillId="29" borderId="0" xfId="2" applyFill="1" applyAlignment="1"/>
    <xf numFmtId="0" fontId="2" fillId="29" borderId="0" xfId="0" applyFont="1" applyFill="1" applyAlignment="1"/>
    <xf numFmtId="0" fontId="30" fillId="29" borderId="0" xfId="2" applyFont="1" applyFill="1" applyAlignment="1"/>
    <xf numFmtId="0" fontId="31" fillId="29" borderId="0" xfId="0" applyFont="1" applyFill="1" applyAlignment="1"/>
    <xf numFmtId="0" fontId="32" fillId="29" borderId="0" xfId="0" applyFont="1" applyFill="1" applyAlignment="1"/>
    <xf numFmtId="0" fontId="0" fillId="28" borderId="0" xfId="0" applyFont="1" applyFill="1" applyAlignment="1"/>
    <xf numFmtId="0" fontId="0" fillId="30" borderId="0" xfId="0" applyFont="1" applyFill="1" applyAlignment="1"/>
    <xf numFmtId="0" fontId="33" fillId="0" borderId="0" xfId="0" applyFont="1" applyAlignment="1">
      <alignment vertical="center"/>
    </xf>
    <xf numFmtId="0" fontId="34" fillId="13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14" fontId="0" fillId="0" borderId="0" xfId="0" applyNumberFormat="1" applyFont="1" applyAlignment="1"/>
    <xf numFmtId="14" fontId="0" fillId="0" borderId="0" xfId="0" applyNumberFormat="1" applyFont="1" applyAlignment="1">
      <alignment horizontal="left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Good" xfId="3" builtinId="26"/>
    <cellStyle name="Neutral" xfId="2" builtinId="28"/>
    <cellStyle name="Normal" xfId="0" builtinId="0"/>
    <cellStyle name="Normal 86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</a:t>
            </a:r>
            <a:r>
              <a:rPr lang="en-US" baseline="0"/>
              <a:t> Matter,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coMAG_17!$P$620:$P$643</c:f>
              <c:numCache>
                <c:formatCode>General</c:formatCode>
                <c:ptCount val="24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xVal>
          <c:yVal>
            <c:numRef>
              <c:f>coMAG_17!$Q$620:$Q$643</c:f>
              <c:numCache>
                <c:formatCode>General</c:formatCode>
                <c:ptCount val="24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1.18</c:v>
                </c:pt>
                <c:pt idx="5">
                  <c:v>1.71</c:v>
                </c:pt>
                <c:pt idx="6">
                  <c:v>1.77</c:v>
                </c:pt>
                <c:pt idx="7">
                  <c:v>1.76</c:v>
                </c:pt>
                <c:pt idx="8">
                  <c:v>1.83</c:v>
                </c:pt>
                <c:pt idx="9">
                  <c:v>1.98</c:v>
                </c:pt>
                <c:pt idx="10">
                  <c:v>1.68</c:v>
                </c:pt>
                <c:pt idx="11">
                  <c:v>1.47</c:v>
                </c:pt>
                <c:pt idx="12">
                  <c:v>1.26</c:v>
                </c:pt>
                <c:pt idx="13">
                  <c:v>1.17</c:v>
                </c:pt>
                <c:pt idx="14">
                  <c:v>1.1599999999999999</c:v>
                </c:pt>
                <c:pt idx="15">
                  <c:v>1.31</c:v>
                </c:pt>
                <c:pt idx="16">
                  <c:v>1.43</c:v>
                </c:pt>
                <c:pt idx="17">
                  <c:v>1.48</c:v>
                </c:pt>
                <c:pt idx="19">
                  <c:v>1.5</c:v>
                </c:pt>
                <c:pt idx="20">
                  <c:v>1.68</c:v>
                </c:pt>
                <c:pt idx="21" formatCode="0.00">
                  <c:v>1.5117920000000002</c:v>
                </c:pt>
                <c:pt idx="22">
                  <c:v>1.03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9A-465E-B628-118199D85EA9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coMAG_17!$P$620:$P$642</c:f>
              <c:numCache>
                <c:formatCode>General</c:formatCode>
                <c:ptCount val="23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1978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2001</c:v>
                </c:pt>
                <c:pt idx="13">
                  <c:v>2002</c:v>
                </c:pt>
                <c:pt idx="14">
                  <c:v>2006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xVal>
          <c:yVal>
            <c:numRef>
              <c:f>coMAG_17!$R$620:$R$642</c:f>
              <c:numCache>
                <c:formatCode>General</c:formatCode>
                <c:ptCount val="23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1.54</c:v>
                </c:pt>
                <c:pt idx="5">
                  <c:v>2.15</c:v>
                </c:pt>
                <c:pt idx="6">
                  <c:v>2.13</c:v>
                </c:pt>
                <c:pt idx="7">
                  <c:v>2.12</c:v>
                </c:pt>
                <c:pt idx="8">
                  <c:v>2.4300000000000002</c:v>
                </c:pt>
                <c:pt idx="9">
                  <c:v>2.5499999999999998</c:v>
                </c:pt>
                <c:pt idx="10">
                  <c:v>2.52</c:v>
                </c:pt>
                <c:pt idx="11">
                  <c:v>2.4</c:v>
                </c:pt>
                <c:pt idx="12">
                  <c:v>1.49</c:v>
                </c:pt>
                <c:pt idx="13">
                  <c:v>1.73</c:v>
                </c:pt>
                <c:pt idx="14">
                  <c:v>1.95</c:v>
                </c:pt>
                <c:pt idx="15">
                  <c:v>1.69</c:v>
                </c:pt>
                <c:pt idx="16">
                  <c:v>1.86</c:v>
                </c:pt>
                <c:pt idx="17">
                  <c:v>1.76</c:v>
                </c:pt>
                <c:pt idx="19">
                  <c:v>2.0910000000000002</c:v>
                </c:pt>
                <c:pt idx="20">
                  <c:v>2.58</c:v>
                </c:pt>
                <c:pt idx="21" formatCode="0.00">
                  <c:v>2.0653099999999998</c:v>
                </c:pt>
                <c:pt idx="22">
                  <c:v>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9A-465E-B628-118199D8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6"/>
          <c:y val="0.40798556430446187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Margruder Plots, 1930-2015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57773857502784"/>
          <c:y val="0.10646292094844077"/>
          <c:w val="0.87747955002892397"/>
          <c:h val="0.7368293370108397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Goals'!$H$249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Goals'!$H$250:$H$255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B6E-4797-AD70-25B70100397A}"/>
            </c:ext>
          </c:extLst>
        </c:ser>
        <c:ser>
          <c:idx val="1"/>
          <c:order val="1"/>
          <c:tx>
            <c:strRef>
              <c:f>'Stability, Yield Goals'!$I$249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Goals'!$I$250:$I$255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B6E-4797-AD70-25B70100397A}"/>
            </c:ext>
          </c:extLst>
        </c:ser>
        <c:ser>
          <c:idx val="2"/>
          <c:order val="2"/>
          <c:tx>
            <c:strRef>
              <c:f>'Stability, Yield Goals'!$J$249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Goals'!$J$250:$J$255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CB6E-4797-AD70-25B70100397A}"/>
            </c:ext>
          </c:extLst>
        </c:ser>
        <c:ser>
          <c:idx val="3"/>
          <c:order val="3"/>
          <c:tx>
            <c:strRef>
              <c:f>'Stability, Yield Goals'!$K$249</c:f>
              <c:strCache>
                <c:ptCount val="1"/>
                <c:pt idx="0">
                  <c:v>2007-2015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Goals'!$K$250:$K$255</c:f>
              <c:numCache>
                <c:formatCode>General</c:formatCode>
                <c:ptCount val="6"/>
                <c:pt idx="0">
                  <c:v>2.035032302773109</c:v>
                </c:pt>
                <c:pt idx="1">
                  <c:v>0.99726409740455901</c:v>
                </c:pt>
                <c:pt idx="2">
                  <c:v>1.2114121904325554</c:v>
                </c:pt>
                <c:pt idx="3">
                  <c:v>2.266762365752149</c:v>
                </c:pt>
                <c:pt idx="4">
                  <c:v>2.2802420519625088</c:v>
                </c:pt>
                <c:pt idx="5">
                  <c:v>2.3819585932355221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3-CB6E-4797-AD70-25B70100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4848"/>
        <c:axId val="-140641376"/>
      </c:barChart>
      <c:catAx>
        <c:axId val="-140634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layout>
            <c:manualLayout>
              <c:xMode val="edge"/>
              <c:yMode val="edge"/>
              <c:x val="0.46767503788802356"/>
              <c:y val="0.92150985364117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41376"/>
        <c:crosses val="autoZero"/>
        <c:auto val="1"/>
        <c:lblAlgn val="ctr"/>
        <c:lblOffset val="100"/>
        <c:noMultiLvlLbl val="1"/>
      </c:catAx>
      <c:valAx>
        <c:axId val="-1406413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34848"/>
        <c:crosses val="autoZero"/>
        <c:crossBetween val="between"/>
      </c:valAx>
      <c:spPr>
        <a:solidFill>
          <a:srgbClr val="FFFFFF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097796518604568"/>
          <c:y val="0.13375061168201433"/>
          <c:w val="0.14718758515841257"/>
          <c:h val="0.27243560656612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31381617083941"/>
          <c:y val="7.8873347922188503E-2"/>
          <c:w val="0.84575461519258543"/>
          <c:h val="0.72957846828024353"/>
        </c:manualLayout>
      </c:layout>
      <c:lineChart>
        <c:grouping val="standard"/>
        <c:varyColors val="0"/>
        <c:ser>
          <c:idx val="0"/>
          <c:order val="0"/>
          <c:tx>
            <c:strRef>
              <c:f>'Stability, Yield Goals'!$B$136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'Stability, Yield Goals'!$A$137:$A$153</c:f>
              <c:strCache>
                <c:ptCount val="17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</c:strCache>
            </c:strRef>
          </c:cat>
          <c:val>
            <c:numRef>
              <c:f>'Stability, Yield Goals'!$B$137:$B$153</c:f>
              <c:numCache>
                <c:formatCode>General</c:formatCode>
                <c:ptCount val="17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6-4DE6-94E5-18F66E93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640288"/>
        <c:axId val="-140637568"/>
      </c:lineChart>
      <c:catAx>
        <c:axId val="-1406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700" b="0" i="0">
                <a:solidFill>
                  <a:srgbClr val="000000"/>
                </a:solidFill>
              </a:defRPr>
            </a:pPr>
            <a:endParaRPr lang="en-US"/>
          </a:p>
        </c:txPr>
        <c:crossAx val="-140637568"/>
        <c:crosses val="autoZero"/>
        <c:auto val="1"/>
        <c:lblAlgn val="ctr"/>
        <c:lblOffset val="100"/>
        <c:noMultiLvlLbl val="1"/>
      </c:catAx>
      <c:valAx>
        <c:axId val="-14063756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4028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5944554220843818"/>
          <c:y val="7.8651685393258425E-2"/>
          <c:w val="0.83362288915498495"/>
          <c:h val="0.7191011235955067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Goals'!$F$249</c:f>
              <c:strCache>
                <c:ptCount val="1"/>
                <c:pt idx="0">
                  <c:v>1893-1898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Goals'!$F$250:$F$255</c:f>
              <c:numCache>
                <c:formatCode>General</c:formatCode>
                <c:ptCount val="6"/>
                <c:pt idx="1">
                  <c:v>0.71231999999999995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F4-440C-BF68-BC992FD5926C}"/>
            </c:ext>
          </c:extLst>
        </c:ser>
        <c:ser>
          <c:idx val="1"/>
          <c:order val="1"/>
          <c:tx>
            <c:strRef>
              <c:f>'Stability, Yield Goals'!$G$249</c:f>
              <c:strCache>
                <c:ptCount val="1"/>
                <c:pt idx="0">
                  <c:v>1899-1929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Goals'!$G$250:$G$255</c:f>
              <c:numCache>
                <c:formatCode>General</c:formatCode>
                <c:ptCount val="6"/>
                <c:pt idx="0">
                  <c:v>1.40448</c:v>
                </c:pt>
                <c:pt idx="1">
                  <c:v>0.82807739999999996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5F4-440C-BF68-BC992FD5926C}"/>
            </c:ext>
          </c:extLst>
        </c:ser>
        <c:ser>
          <c:idx val="2"/>
          <c:order val="2"/>
          <c:tx>
            <c:strRef>
              <c:f>'Stability, Yield Goals'!$H$249</c:f>
              <c:strCache>
                <c:ptCount val="1"/>
                <c:pt idx="0">
                  <c:v>1930-1957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Goals'!$H$250:$H$255</c:f>
              <c:numCache>
                <c:formatCode>General</c:formatCode>
                <c:ptCount val="6"/>
                <c:pt idx="0">
                  <c:v>1.3144800000000001</c:v>
                </c:pt>
                <c:pt idx="1">
                  <c:v>0.86736000000000002</c:v>
                </c:pt>
                <c:pt idx="2">
                  <c:v>1.2465599999999999</c:v>
                </c:pt>
                <c:pt idx="3">
                  <c:v>1.3214399999999999</c:v>
                </c:pt>
                <c:pt idx="4">
                  <c:v>1.3442400000000001</c:v>
                </c:pt>
                <c:pt idx="5">
                  <c:v>1.38408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5F4-440C-BF68-BC992FD5926C}"/>
            </c:ext>
          </c:extLst>
        </c:ser>
        <c:ser>
          <c:idx val="3"/>
          <c:order val="3"/>
          <c:tx>
            <c:strRef>
              <c:f>'Stability, Yield Goals'!$I$249</c:f>
              <c:strCache>
                <c:ptCount val="1"/>
                <c:pt idx="0">
                  <c:v>1958-1994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Goals'!$I$250:$I$255</c:f>
              <c:numCache>
                <c:formatCode>General</c:formatCode>
                <c:ptCount val="6"/>
                <c:pt idx="0">
                  <c:v>2.0720048000000002</c:v>
                </c:pt>
                <c:pt idx="1">
                  <c:v>1.2301903999999999</c:v>
                </c:pt>
                <c:pt idx="2">
                  <c:v>1.3355163000000001</c:v>
                </c:pt>
                <c:pt idx="3">
                  <c:v>2.1143198000000001</c:v>
                </c:pt>
                <c:pt idx="4">
                  <c:v>2.1268666000000001</c:v>
                </c:pt>
                <c:pt idx="5">
                  <c:v>2.2941631999999998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5F4-440C-BF68-BC992FD5926C}"/>
            </c:ext>
          </c:extLst>
        </c:ser>
        <c:ser>
          <c:idx val="4"/>
          <c:order val="4"/>
          <c:tx>
            <c:strRef>
              <c:f>'Stability, Yield Goals'!$J$249</c:f>
              <c:strCache>
                <c:ptCount val="1"/>
                <c:pt idx="0">
                  <c:v>1995-2006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strRef>
              <c:f>'Stability, Yield Goals'!$E$250:$E$255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Goals'!$J$250:$J$255</c:f>
              <c:numCache>
                <c:formatCode>General</c:formatCode>
                <c:ptCount val="6"/>
                <c:pt idx="0">
                  <c:v>2.3986019999999999</c:v>
                </c:pt>
                <c:pt idx="1">
                  <c:v>1.1265794</c:v>
                </c:pt>
                <c:pt idx="2">
                  <c:v>1.2231179999999999</c:v>
                </c:pt>
                <c:pt idx="3">
                  <c:v>2.4822942000000001</c:v>
                </c:pt>
                <c:pt idx="4">
                  <c:v>2.6550547</c:v>
                </c:pt>
                <c:pt idx="5">
                  <c:v>2.7483043999999999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A5F4-440C-BF68-BC992FD59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28864"/>
        <c:axId val="-140631040"/>
      </c:barChart>
      <c:catAx>
        <c:axId val="-1406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1040"/>
        <c:crosses val="autoZero"/>
        <c:auto val="1"/>
        <c:lblAlgn val="ctr"/>
        <c:lblOffset val="100"/>
        <c:noMultiLvlLbl val="1"/>
      </c:catAx>
      <c:valAx>
        <c:axId val="-14063104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2886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145860707364737"/>
          <c:y val="7.8212397177785109E-2"/>
          <c:w val="0.81423749158645908"/>
          <c:h val="0.706704874499274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Goals'!$AJ$103</c:f>
              <c:strCache>
                <c:ptCount val="1"/>
                <c:pt idx="0">
                  <c:v>yld Mg/ha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'Stability, Yield Goals'!$AI$104:$AI$109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Goals'!$AJ$104:$AJ$109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AB2-4789-9250-6E25F4F5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5392"/>
        <c:axId val="-140633760"/>
      </c:barChart>
      <c:catAx>
        <c:axId val="-14063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3760"/>
        <c:crosses val="autoZero"/>
        <c:auto val="1"/>
        <c:lblAlgn val="ctr"/>
        <c:lblOffset val="100"/>
        <c:noMultiLvlLbl val="1"/>
      </c:catAx>
      <c:valAx>
        <c:axId val="-14063376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14063539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733103719656934"/>
          <c:y val="0.14565866175010325"/>
          <c:w val="0.77296425896699261"/>
          <c:h val="0.6722707465389392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Goals'!$F$272</c:f>
              <c:strCache>
                <c:ptCount val="1"/>
                <c:pt idx="0">
                  <c:v>P effect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'Stability, Yield Goals'!$G$272:$I$272</c:f>
              <c:numCache>
                <c:formatCode>General</c:formatCode>
                <c:ptCount val="3"/>
                <c:pt idx="0">
                  <c:v>0.37919999999999987</c:v>
                </c:pt>
                <c:pt idx="1">
                  <c:v>0.10532590000000019</c:v>
                </c:pt>
                <c:pt idx="2">
                  <c:v>9.6538599999999919E-2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AFC-4406-ADD8-A5EFF3E7D9F1}"/>
            </c:ext>
          </c:extLst>
        </c:ser>
        <c:ser>
          <c:idx val="1"/>
          <c:order val="1"/>
          <c:tx>
            <c:strRef>
              <c:f>'Stability, Yield Goals'!$F$273</c:f>
              <c:strCache>
                <c:ptCount val="1"/>
                <c:pt idx="0">
                  <c:v>N effect/P non-limiting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'Stability, Yield Goals'!$G$273:$I$273</c:f>
              <c:numCache>
                <c:formatCode>General</c:formatCode>
                <c:ptCount val="3"/>
                <c:pt idx="0">
                  <c:v>7.4880000000000058E-2</c:v>
                </c:pt>
                <c:pt idx="1">
                  <c:v>0.77880349999999998</c:v>
                </c:pt>
                <c:pt idx="2">
                  <c:v>1.2591762000000002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AFC-4406-ADD8-A5EFF3E7D9F1}"/>
            </c:ext>
          </c:extLst>
        </c:ser>
        <c:ser>
          <c:idx val="2"/>
          <c:order val="2"/>
          <c:tx>
            <c:strRef>
              <c:f>'Stability, Yield Goals'!$F$274</c:f>
              <c:strCache>
                <c:ptCount val="1"/>
                <c:pt idx="0">
                  <c:v>N effect/P limiting</c:v>
                </c:pt>
              </c:strCache>
            </c:strRef>
          </c:tx>
          <c:spPr>
            <a:solidFill>
              <a:srgbClr val="0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'Stability, Yield Goals'!$G$274:$I$274</c:f>
              <c:numCache>
                <c:formatCode>General</c:formatCode>
                <c:ptCount val="3"/>
                <c:pt idx="0">
                  <c:v>-0.30431999999999981</c:v>
                </c:pt>
                <c:pt idx="1">
                  <c:v>0.67347759999999979</c:v>
                </c:pt>
                <c:pt idx="2">
                  <c:v>1.1626376000000003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AFC-4406-ADD8-A5EFF3E7D9F1}"/>
            </c:ext>
          </c:extLst>
        </c:ser>
        <c:ser>
          <c:idx val="3"/>
          <c:order val="3"/>
          <c:tx>
            <c:strRef>
              <c:f>'Stability, Yield Goals'!$F$275</c:f>
              <c:strCache>
                <c:ptCount val="1"/>
                <c:pt idx="0">
                  <c:v>k effect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'Stability, Yield Goals'!$G$275:$I$275</c:f>
              <c:numCache>
                <c:formatCode>General</c:formatCode>
                <c:ptCount val="3"/>
                <c:pt idx="0">
                  <c:v>2.2800000000000153E-2</c:v>
                </c:pt>
                <c:pt idx="1">
                  <c:v>1.2546799999999969E-2</c:v>
                </c:pt>
                <c:pt idx="2">
                  <c:v>0.17276049999999987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AFC-4406-ADD8-A5EFF3E7D9F1}"/>
            </c:ext>
          </c:extLst>
        </c:ser>
        <c:ser>
          <c:idx val="4"/>
          <c:order val="4"/>
          <c:tx>
            <c:strRef>
              <c:f>'Stability, Yield Goals'!$F$276</c:f>
              <c:strCache>
                <c:ptCount val="1"/>
                <c:pt idx="0">
                  <c:v>Lime effect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'Stability, Yield Goals'!$G$271:$I$271</c:f>
              <c:strCache>
                <c:ptCount val="3"/>
                <c:pt idx="0">
                  <c:v>1930-1957</c:v>
                </c:pt>
                <c:pt idx="1">
                  <c:v>1958-1994</c:v>
                </c:pt>
                <c:pt idx="2">
                  <c:v>1995-2006</c:v>
                </c:pt>
              </c:strCache>
            </c:strRef>
          </c:cat>
          <c:val>
            <c:numRef>
              <c:f>'Stability, Yield Goals'!$G$276:$I$276</c:f>
              <c:numCache>
                <c:formatCode>General</c:formatCode>
                <c:ptCount val="3"/>
                <c:pt idx="0">
                  <c:v>3.9839999999999876E-2</c:v>
                </c:pt>
                <c:pt idx="1">
                  <c:v>0.1672965999999998</c:v>
                </c:pt>
                <c:pt idx="2">
                  <c:v>9.324969999999988E-2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AFC-4406-ADD8-A5EFF3E7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9744"/>
        <c:axId val="-140636480"/>
      </c:barChart>
      <c:catAx>
        <c:axId val="-1406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>
                    <a:solidFill>
                      <a:srgbClr val="000000"/>
                    </a:solidFill>
                  </a:defRPr>
                </a:pPr>
                <a:r>
                  <a:rPr lang="en-US"/>
                  <a:t>Period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6480"/>
        <c:crosses val="autoZero"/>
        <c:auto val="1"/>
        <c:lblAlgn val="ctr"/>
        <c:lblOffset val="100"/>
        <c:noMultiLvlLbl val="1"/>
      </c:catAx>
      <c:valAx>
        <c:axId val="-14063648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Yield difference,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200" b="0" i="0">
                <a:solidFill>
                  <a:srgbClr val="000000"/>
                </a:solidFill>
              </a:defRPr>
            </a:pPr>
            <a:endParaRPr lang="en-US"/>
          </a:p>
        </c:txPr>
        <c:crossAx val="-14063974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1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Magruder, 1930-2016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0314960629923"/>
          <c:y val="2.5428331875182269E-2"/>
          <c:w val="0.84297462817147861"/>
          <c:h val="0.82794728783902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Goals'!$J$40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'Stability, Yield Goals'!$I$41:$I$128</c:f>
              <c:numCache>
                <c:formatCode>0.00</c:formatCode>
                <c:ptCount val="88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</c:numCache>
            </c:numRef>
          </c:xVal>
          <c:yVal>
            <c:numRef>
              <c:f>'Stability, Yield Goals'!$J$41:$J$128</c:f>
              <c:numCache>
                <c:formatCode>General</c:formatCode>
                <c:ptCount val="88"/>
                <c:pt idx="0">
                  <c:v>1.2835200000000002</c:v>
                </c:pt>
                <c:pt idx="1">
                  <c:v>1.6800000000000002</c:v>
                </c:pt>
                <c:pt idx="2">
                  <c:v>2.0294400000000001</c:v>
                </c:pt>
                <c:pt idx="3">
                  <c:v>1.8816000000000002</c:v>
                </c:pt>
                <c:pt idx="4">
                  <c:v>0.85344000000000009</c:v>
                </c:pt>
                <c:pt idx="5">
                  <c:v>1.8614400000000002</c:v>
                </c:pt>
                <c:pt idx="6">
                  <c:v>1.46496</c:v>
                </c:pt>
                <c:pt idx="7">
                  <c:v>1.9017600000000001</c:v>
                </c:pt>
                <c:pt idx="8">
                  <c:v>0.68544000000000005</c:v>
                </c:pt>
                <c:pt idx="9">
                  <c:v>1.6934400000000001</c:v>
                </c:pt>
                <c:pt idx="10">
                  <c:v>1.8950400000000003</c:v>
                </c:pt>
                <c:pt idx="11">
                  <c:v>0.43008000000000002</c:v>
                </c:pt>
                <c:pt idx="12">
                  <c:v>0.84000000000000008</c:v>
                </c:pt>
                <c:pt idx="13">
                  <c:v>0.75936000000000015</c:v>
                </c:pt>
                <c:pt idx="14">
                  <c:v>1.5657600000000003</c:v>
                </c:pt>
                <c:pt idx="15">
                  <c:v>0.54432000000000003</c:v>
                </c:pt>
                <c:pt idx="16">
                  <c:v>1.9084800000000002</c:v>
                </c:pt>
                <c:pt idx="17">
                  <c:v>1.4246400000000001</c:v>
                </c:pt>
                <c:pt idx="18">
                  <c:v>1.6732800000000001</c:v>
                </c:pt>
                <c:pt idx="19">
                  <c:v>1.4044800000000002</c:v>
                </c:pt>
                <c:pt idx="20">
                  <c:v>1.5724800000000003</c:v>
                </c:pt>
                <c:pt idx="21">
                  <c:v>1.7404800000000002</c:v>
                </c:pt>
                <c:pt idx="22">
                  <c:v>0.80640000000000012</c:v>
                </c:pt>
                <c:pt idx="23">
                  <c:v>1.4515200000000001</c:v>
                </c:pt>
                <c:pt idx="24">
                  <c:v>1.008</c:v>
                </c:pt>
                <c:pt idx="25">
                  <c:v>0.22176000000000001</c:v>
                </c:pt>
                <c:pt idx="26">
                  <c:v>0.82656000000000007</c:v>
                </c:pt>
                <c:pt idx="27">
                  <c:v>1.3977600000000001</c:v>
                </c:pt>
                <c:pt idx="28">
                  <c:v>2.5200000000000005</c:v>
                </c:pt>
                <c:pt idx="29">
                  <c:v>2.9904000000000002</c:v>
                </c:pt>
                <c:pt idx="30">
                  <c:v>1.4716800000000001</c:v>
                </c:pt>
                <c:pt idx="31">
                  <c:v>2.2579199999999999</c:v>
                </c:pt>
                <c:pt idx="32">
                  <c:v>1.6531200000000001</c:v>
                </c:pt>
                <c:pt idx="33">
                  <c:v>2.5468800000000003</c:v>
                </c:pt>
                <c:pt idx="34">
                  <c:v>0.67871999999999999</c:v>
                </c:pt>
                <c:pt idx="35">
                  <c:v>2.7014399999999998</c:v>
                </c:pt>
                <c:pt idx="36">
                  <c:v>2.4931200000000002</c:v>
                </c:pt>
                <c:pt idx="37">
                  <c:v>0.78624000000000016</c:v>
                </c:pt>
                <c:pt idx="38">
                  <c:v>1.0819200000000002</c:v>
                </c:pt>
                <c:pt idx="39">
                  <c:v>1.3977600000000001</c:v>
                </c:pt>
                <c:pt idx="40">
                  <c:v>1.6531200000000001</c:v>
                </c:pt>
                <c:pt idx="41">
                  <c:v>1.9555200000000001</c:v>
                </c:pt>
                <c:pt idx="42">
                  <c:v>2.2579199999999999</c:v>
                </c:pt>
                <c:pt idx="43">
                  <c:v>2.8291200000000005</c:v>
                </c:pt>
                <c:pt idx="44">
                  <c:v>2.3116800000000004</c:v>
                </c:pt>
                <c:pt idx="45">
                  <c:v>3.1382400000000001</c:v>
                </c:pt>
                <c:pt idx="46">
                  <c:v>2.8425600000000002</c:v>
                </c:pt>
                <c:pt idx="47">
                  <c:v>0.85344000000000009</c:v>
                </c:pt>
                <c:pt idx="48">
                  <c:v>1.8278400000000001</c:v>
                </c:pt>
                <c:pt idx="49">
                  <c:v>3.3129600000000003</c:v>
                </c:pt>
                <c:pt idx="50">
                  <c:v>2.9433600000000002</c:v>
                </c:pt>
                <c:pt idx="51">
                  <c:v>2.6342400000000001</c:v>
                </c:pt>
                <c:pt idx="52">
                  <c:v>3.0710400000000004</c:v>
                </c:pt>
                <c:pt idx="53">
                  <c:v>2.0227200000000001</c:v>
                </c:pt>
                <c:pt idx="54">
                  <c:v>2.9568000000000003</c:v>
                </c:pt>
                <c:pt idx="55">
                  <c:v>2.0496000000000003</c:v>
                </c:pt>
                <c:pt idx="56">
                  <c:v>1.2230400000000001</c:v>
                </c:pt>
                <c:pt idx="57">
                  <c:v>0.88704000000000005</c:v>
                </c:pt>
                <c:pt idx="58">
                  <c:v>2.0563200000000004</c:v>
                </c:pt>
                <c:pt idx="59">
                  <c:v>1.7404800000000002</c:v>
                </c:pt>
                <c:pt idx="60">
                  <c:v>2.3251200000000005</c:v>
                </c:pt>
                <c:pt idx="61">
                  <c:v>1.7539200000000001</c:v>
                </c:pt>
                <c:pt idx="62">
                  <c:v>1.4292163200000003</c:v>
                </c:pt>
                <c:pt idx="63">
                  <c:v>2.4995376</c:v>
                </c:pt>
                <c:pt idx="64">
                  <c:v>1.5101452800000001</c:v>
                </c:pt>
                <c:pt idx="65">
                  <c:v>0.36947904000000004</c:v>
                </c:pt>
                <c:pt idx="66">
                  <c:v>1.6692480000000003</c:v>
                </c:pt>
                <c:pt idx="67">
                  <c:v>3.4540800000000003</c:v>
                </c:pt>
                <c:pt idx="68">
                  <c:v>2.0717760000000003</c:v>
                </c:pt>
                <c:pt idx="69">
                  <c:v>2.7446202721461934</c:v>
                </c:pt>
                <c:pt idx="70">
                  <c:v>2.4734182253268298</c:v>
                </c:pt>
                <c:pt idx="71">
                  <c:v>2.5629939043902445</c:v>
                </c:pt>
                <c:pt idx="72">
                  <c:v>2.3694048000000003</c:v>
                </c:pt>
                <c:pt idx="73">
                  <c:v>2.3184</c:v>
                </c:pt>
                <c:pt idx="74">
                  <c:v>4.0680790243902445</c:v>
                </c:pt>
                <c:pt idx="75">
                  <c:v>2.9568000000000003</c:v>
                </c:pt>
                <c:pt idx="76">
                  <c:v>2.2251249282078955</c:v>
                </c:pt>
                <c:pt idx="77">
                  <c:v>0.19824</c:v>
                </c:pt>
                <c:pt idx="78">
                  <c:v>3.4735679999999998</c:v>
                </c:pt>
                <c:pt idx="79">
                  <c:v>0.16665600000000003</c:v>
                </c:pt>
                <c:pt idx="80">
                  <c:v>2.3134453959244321</c:v>
                </c:pt>
                <c:pt idx="81">
                  <c:v>1.2867770849472004</c:v>
                </c:pt>
                <c:pt idx="82">
                  <c:v>2.6557440000000008</c:v>
                </c:pt>
                <c:pt idx="83">
                  <c:v>2.8600320000000008</c:v>
                </c:pt>
                <c:pt idx="84">
                  <c:v>2.2434555707113848</c:v>
                </c:pt>
                <c:pt idx="85">
                  <c:v>3.1173726733749607</c:v>
                </c:pt>
                <c:pt idx="86">
                  <c:v>3.8238013440000005</c:v>
                </c:pt>
                <c:pt idx="87">
                  <c:v>1.8953119018783833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E-49C9-9309-AC6A3E155972}"/>
            </c:ext>
          </c:extLst>
        </c:ser>
        <c:ser>
          <c:idx val="1"/>
          <c:order val="1"/>
          <c:tx>
            <c:strRef>
              <c:f>'Stability, Yield Goals'!$K$40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'Stability, Yield Goals'!$I$41:$I$128</c:f>
              <c:numCache>
                <c:formatCode>0.00</c:formatCode>
                <c:ptCount val="88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</c:numCache>
            </c:numRef>
          </c:xVal>
          <c:yVal>
            <c:numRef>
              <c:f>'Stability, Yield Goals'!$K$41:$K$128</c:f>
              <c:numCache>
                <c:formatCode>General</c:formatCode>
                <c:ptCount val="88"/>
                <c:pt idx="0">
                  <c:v>0.53088000000000002</c:v>
                </c:pt>
                <c:pt idx="1">
                  <c:v>1.7203200000000001</c:v>
                </c:pt>
                <c:pt idx="2">
                  <c:v>1.2969600000000001</c:v>
                </c:pt>
                <c:pt idx="3">
                  <c:v>0.82656000000000007</c:v>
                </c:pt>
                <c:pt idx="4">
                  <c:v>0.85344000000000009</c:v>
                </c:pt>
                <c:pt idx="5">
                  <c:v>0.94080000000000008</c:v>
                </c:pt>
                <c:pt idx="6">
                  <c:v>1.2969600000000001</c:v>
                </c:pt>
                <c:pt idx="7">
                  <c:v>1.4784000000000002</c:v>
                </c:pt>
                <c:pt idx="8">
                  <c:v>0.22848000000000002</c:v>
                </c:pt>
                <c:pt idx="9">
                  <c:v>1.0281600000000002</c:v>
                </c:pt>
                <c:pt idx="10">
                  <c:v>1.0214400000000001</c:v>
                </c:pt>
                <c:pt idx="11">
                  <c:v>6.0480000000000006E-2</c:v>
                </c:pt>
                <c:pt idx="12">
                  <c:v>0.17472000000000001</c:v>
                </c:pt>
                <c:pt idx="13">
                  <c:v>0.28896000000000005</c:v>
                </c:pt>
                <c:pt idx="14">
                  <c:v>1.0819200000000002</c:v>
                </c:pt>
                <c:pt idx="15">
                  <c:v>0.45024000000000008</c:v>
                </c:pt>
                <c:pt idx="16">
                  <c:v>0.78624000000000016</c:v>
                </c:pt>
                <c:pt idx="17">
                  <c:v>1.2566400000000002</c:v>
                </c:pt>
                <c:pt idx="18">
                  <c:v>1.2163200000000001</c:v>
                </c:pt>
                <c:pt idx="19">
                  <c:v>0.65856000000000003</c:v>
                </c:pt>
                <c:pt idx="20">
                  <c:v>1.36416</c:v>
                </c:pt>
                <c:pt idx="21">
                  <c:v>0.56447999999999998</c:v>
                </c:pt>
                <c:pt idx="22">
                  <c:v>0.58464000000000005</c:v>
                </c:pt>
                <c:pt idx="23">
                  <c:v>0.98784000000000016</c:v>
                </c:pt>
                <c:pt idx="24">
                  <c:v>0.85344000000000009</c:v>
                </c:pt>
                <c:pt idx="25">
                  <c:v>0.52416000000000007</c:v>
                </c:pt>
                <c:pt idx="26">
                  <c:v>1.3171200000000001</c:v>
                </c:pt>
                <c:pt idx="27">
                  <c:v>0.89376000000000011</c:v>
                </c:pt>
                <c:pt idx="28">
                  <c:v>1.9286400000000001</c:v>
                </c:pt>
                <c:pt idx="29">
                  <c:v>1.8883200000000002</c:v>
                </c:pt>
                <c:pt idx="30">
                  <c:v>0.77280000000000004</c:v>
                </c:pt>
                <c:pt idx="31">
                  <c:v>0.7056</c:v>
                </c:pt>
                <c:pt idx="32">
                  <c:v>0.94752000000000014</c:v>
                </c:pt>
                <c:pt idx="33">
                  <c:v>1.8547200000000001</c:v>
                </c:pt>
                <c:pt idx="34">
                  <c:v>0.40320000000000006</c:v>
                </c:pt>
                <c:pt idx="35">
                  <c:v>1.7337600000000002</c:v>
                </c:pt>
                <c:pt idx="36">
                  <c:v>1.9958400000000001</c:v>
                </c:pt>
                <c:pt idx="37">
                  <c:v>0.44352000000000003</c:v>
                </c:pt>
                <c:pt idx="38">
                  <c:v>0.94752000000000014</c:v>
                </c:pt>
                <c:pt idx="39">
                  <c:v>0.99456000000000011</c:v>
                </c:pt>
                <c:pt idx="40">
                  <c:v>1.3104</c:v>
                </c:pt>
                <c:pt idx="41">
                  <c:v>1.6329600000000002</c:v>
                </c:pt>
                <c:pt idx="42">
                  <c:v>1.2230400000000001</c:v>
                </c:pt>
                <c:pt idx="43">
                  <c:v>1.2902400000000003</c:v>
                </c:pt>
                <c:pt idx="44">
                  <c:v>1.2163200000000001</c:v>
                </c:pt>
                <c:pt idx="45">
                  <c:v>1.2566400000000002</c:v>
                </c:pt>
                <c:pt idx="46">
                  <c:v>1.2297600000000002</c:v>
                </c:pt>
                <c:pt idx="47">
                  <c:v>0.98784000000000016</c:v>
                </c:pt>
                <c:pt idx="48">
                  <c:v>1.2028800000000002</c:v>
                </c:pt>
                <c:pt idx="49">
                  <c:v>1.7001600000000001</c:v>
                </c:pt>
                <c:pt idx="50">
                  <c:v>1.6800000000000002</c:v>
                </c:pt>
                <c:pt idx="51">
                  <c:v>1.4179200000000001</c:v>
                </c:pt>
                <c:pt idx="52">
                  <c:v>1.9017600000000001</c:v>
                </c:pt>
                <c:pt idx="53">
                  <c:v>1.3910400000000003</c:v>
                </c:pt>
                <c:pt idx="54">
                  <c:v>1.3238400000000001</c:v>
                </c:pt>
                <c:pt idx="55">
                  <c:v>0.94752000000000014</c:v>
                </c:pt>
                <c:pt idx="56">
                  <c:v>0.86688000000000009</c:v>
                </c:pt>
                <c:pt idx="57">
                  <c:v>0.72576000000000007</c:v>
                </c:pt>
                <c:pt idx="58">
                  <c:v>1.4380800000000002</c:v>
                </c:pt>
                <c:pt idx="59">
                  <c:v>0.79968000000000006</c:v>
                </c:pt>
                <c:pt idx="60">
                  <c:v>1.4515200000000001</c:v>
                </c:pt>
                <c:pt idx="61">
                  <c:v>1.1155200000000003</c:v>
                </c:pt>
                <c:pt idx="62">
                  <c:v>0.90324192000000003</c:v>
                </c:pt>
                <c:pt idx="63">
                  <c:v>1.2596236800000002</c:v>
                </c:pt>
                <c:pt idx="64">
                  <c:v>0.62842080000000011</c:v>
                </c:pt>
                <c:pt idx="65">
                  <c:v>0.17553984000000003</c:v>
                </c:pt>
                <c:pt idx="66">
                  <c:v>0.9676800000000001</c:v>
                </c:pt>
                <c:pt idx="67">
                  <c:v>1.3977600000000001</c:v>
                </c:pt>
                <c:pt idx="68">
                  <c:v>0.97440000000000004</c:v>
                </c:pt>
                <c:pt idx="69">
                  <c:v>1.7675191459736044</c:v>
                </c:pt>
                <c:pt idx="70">
                  <c:v>1.5116083256195123</c:v>
                </c:pt>
                <c:pt idx="71">
                  <c:v>0.79513616546341459</c:v>
                </c:pt>
                <c:pt idx="72">
                  <c:v>1.2120192000000001</c:v>
                </c:pt>
                <c:pt idx="73">
                  <c:v>1.2230400000000001</c:v>
                </c:pt>
                <c:pt idx="74">
                  <c:v>1.2717395121951225</c:v>
                </c:pt>
                <c:pt idx="75">
                  <c:v>1.2096000000000002</c:v>
                </c:pt>
                <c:pt idx="76">
                  <c:v>1.4147612633355309</c:v>
                </c:pt>
                <c:pt idx="77">
                  <c:v>0.11558400000000002</c:v>
                </c:pt>
                <c:pt idx="78">
                  <c:v>1.8235391999999999</c:v>
                </c:pt>
                <c:pt idx="79">
                  <c:v>0.32995200000000008</c:v>
                </c:pt>
                <c:pt idx="80">
                  <c:v>1.244421578180088</c:v>
                </c:pt>
                <c:pt idx="81">
                  <c:v>0.43189951078356931</c:v>
                </c:pt>
                <c:pt idx="82">
                  <c:v>1.0227840000000001</c:v>
                </c:pt>
                <c:pt idx="83">
                  <c:v>1.0295040000000002</c:v>
                </c:pt>
                <c:pt idx="84">
                  <c:v>1.1615656959415386</c:v>
                </c:pt>
                <c:pt idx="85">
                  <c:v>1.8161268917358337</c:v>
                </c:pt>
                <c:pt idx="86">
                  <c:v>1.1742382080000002</c:v>
                </c:pt>
                <c:pt idx="87">
                  <c:v>1.0790062636463016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E-49C9-9309-AC6A3E155972}"/>
            </c:ext>
          </c:extLst>
        </c:ser>
        <c:ser>
          <c:idx val="2"/>
          <c:order val="2"/>
          <c:tx>
            <c:strRef>
              <c:f>'Stability, Yield Goals'!$L$40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'Stability, Yield Goals'!$I$41:$I$128</c:f>
              <c:numCache>
                <c:formatCode>0.00</c:formatCode>
                <c:ptCount val="88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</c:numCache>
            </c:numRef>
          </c:xVal>
          <c:yVal>
            <c:numRef>
              <c:f>'Stability, Yield Goals'!$L$41:$L$128</c:f>
              <c:numCache>
                <c:formatCode>General</c:formatCode>
                <c:ptCount val="88"/>
                <c:pt idx="0">
                  <c:v>0.49728000000000006</c:v>
                </c:pt>
                <c:pt idx="1">
                  <c:v>1.6934400000000001</c:v>
                </c:pt>
                <c:pt idx="2">
                  <c:v>1.6060800000000002</c:v>
                </c:pt>
                <c:pt idx="3">
                  <c:v>1.4851200000000002</c:v>
                </c:pt>
                <c:pt idx="4">
                  <c:v>1.2566400000000002</c:v>
                </c:pt>
                <c:pt idx="5">
                  <c:v>1.6195200000000003</c:v>
                </c:pt>
                <c:pt idx="6">
                  <c:v>1.3036800000000002</c:v>
                </c:pt>
                <c:pt idx="7">
                  <c:v>1.9353600000000002</c:v>
                </c:pt>
                <c:pt idx="8">
                  <c:v>0.78624000000000016</c:v>
                </c:pt>
                <c:pt idx="9">
                  <c:v>1.7337600000000002</c:v>
                </c:pt>
                <c:pt idx="10">
                  <c:v>1.9219200000000001</c:v>
                </c:pt>
                <c:pt idx="11">
                  <c:v>0.54432000000000003</c:v>
                </c:pt>
                <c:pt idx="12">
                  <c:v>0.71904000000000012</c:v>
                </c:pt>
                <c:pt idx="13">
                  <c:v>0.61824000000000001</c:v>
                </c:pt>
                <c:pt idx="14">
                  <c:v>1.6732800000000001</c:v>
                </c:pt>
                <c:pt idx="15">
                  <c:v>0.46368000000000004</c:v>
                </c:pt>
                <c:pt idx="16">
                  <c:v>0.86688000000000009</c:v>
                </c:pt>
                <c:pt idx="17">
                  <c:v>1.3708800000000001</c:v>
                </c:pt>
                <c:pt idx="18">
                  <c:v>2.2176000000000005</c:v>
                </c:pt>
                <c:pt idx="19">
                  <c:v>1.0684800000000001</c:v>
                </c:pt>
                <c:pt idx="20">
                  <c:v>1.6665600000000003</c:v>
                </c:pt>
                <c:pt idx="21">
                  <c:v>1.2432000000000001</c:v>
                </c:pt>
                <c:pt idx="22">
                  <c:v>1.06176</c:v>
                </c:pt>
                <c:pt idx="23">
                  <c:v>1.6464000000000001</c:v>
                </c:pt>
                <c:pt idx="24">
                  <c:v>1.0483200000000001</c:v>
                </c:pt>
                <c:pt idx="25">
                  <c:v>0.53760000000000008</c:v>
                </c:pt>
                <c:pt idx="26">
                  <c:v>1.2902400000000003</c:v>
                </c:pt>
                <c:pt idx="27">
                  <c:v>1.0281600000000002</c:v>
                </c:pt>
                <c:pt idx="28">
                  <c:v>1.6262400000000001</c:v>
                </c:pt>
                <c:pt idx="29">
                  <c:v>1.8144</c:v>
                </c:pt>
                <c:pt idx="30">
                  <c:v>2.0025600000000003</c:v>
                </c:pt>
                <c:pt idx="31">
                  <c:v>1.1759999999999999</c:v>
                </c:pt>
                <c:pt idx="32">
                  <c:v>1.2700800000000001</c:v>
                </c:pt>
                <c:pt idx="33">
                  <c:v>1.5254400000000001</c:v>
                </c:pt>
                <c:pt idx="34">
                  <c:v>1.1424000000000001</c:v>
                </c:pt>
                <c:pt idx="35">
                  <c:v>1.7337600000000002</c:v>
                </c:pt>
                <c:pt idx="36">
                  <c:v>1.6934400000000001</c:v>
                </c:pt>
                <c:pt idx="37">
                  <c:v>0.43680000000000008</c:v>
                </c:pt>
                <c:pt idx="38">
                  <c:v>0.91392000000000007</c:v>
                </c:pt>
                <c:pt idx="39">
                  <c:v>0.84000000000000008</c:v>
                </c:pt>
                <c:pt idx="40">
                  <c:v>1.3977600000000001</c:v>
                </c:pt>
                <c:pt idx="41">
                  <c:v>2.2243200000000001</c:v>
                </c:pt>
                <c:pt idx="42">
                  <c:v>0.9811200000000001</c:v>
                </c:pt>
                <c:pt idx="43">
                  <c:v>1.1692800000000001</c:v>
                </c:pt>
                <c:pt idx="44">
                  <c:v>0.96096000000000004</c:v>
                </c:pt>
                <c:pt idx="45">
                  <c:v>1.0886400000000001</c:v>
                </c:pt>
                <c:pt idx="46">
                  <c:v>1.3171200000000001</c:v>
                </c:pt>
                <c:pt idx="47">
                  <c:v>1.7337600000000002</c:v>
                </c:pt>
                <c:pt idx="48">
                  <c:v>1.13568</c:v>
                </c:pt>
                <c:pt idx="49">
                  <c:v>2.6543999999999999</c:v>
                </c:pt>
                <c:pt idx="50">
                  <c:v>2.2444799999999998</c:v>
                </c:pt>
                <c:pt idx="51">
                  <c:v>1.3104</c:v>
                </c:pt>
                <c:pt idx="52">
                  <c:v>2.0764800000000001</c:v>
                </c:pt>
                <c:pt idx="53">
                  <c:v>1.1491200000000001</c:v>
                </c:pt>
                <c:pt idx="54">
                  <c:v>1.9891200000000002</c:v>
                </c:pt>
                <c:pt idx="55">
                  <c:v>0.73920000000000008</c:v>
                </c:pt>
                <c:pt idx="56">
                  <c:v>0.90720000000000001</c:v>
                </c:pt>
                <c:pt idx="57">
                  <c:v>0.83328000000000013</c:v>
                </c:pt>
                <c:pt idx="58">
                  <c:v>1.0752000000000002</c:v>
                </c:pt>
                <c:pt idx="59">
                  <c:v>1.12896</c:v>
                </c:pt>
                <c:pt idx="60">
                  <c:v>1.23648</c:v>
                </c:pt>
                <c:pt idx="61">
                  <c:v>1.06176</c:v>
                </c:pt>
                <c:pt idx="62">
                  <c:v>0.78851808000000001</c:v>
                </c:pt>
                <c:pt idx="63">
                  <c:v>1.38231072</c:v>
                </c:pt>
                <c:pt idx="64">
                  <c:v>0.65351328000000009</c:v>
                </c:pt>
                <c:pt idx="65">
                  <c:v>0.17396063999999997</c:v>
                </c:pt>
                <c:pt idx="66">
                  <c:v>1.0086720000000002</c:v>
                </c:pt>
                <c:pt idx="67">
                  <c:v>1.3910400000000003</c:v>
                </c:pt>
                <c:pt idx="68">
                  <c:v>1.2613440000000002</c:v>
                </c:pt>
                <c:pt idx="69">
                  <c:v>1.370729133612183</c:v>
                </c:pt>
                <c:pt idx="70">
                  <c:v>1.5341230234536585</c:v>
                </c:pt>
                <c:pt idx="71">
                  <c:v>1.2206414648195123</c:v>
                </c:pt>
                <c:pt idx="72">
                  <c:v>1.3236384000000001</c:v>
                </c:pt>
                <c:pt idx="73">
                  <c:v>1.58592</c:v>
                </c:pt>
                <c:pt idx="74">
                  <c:v>1.308924878048781</c:v>
                </c:pt>
                <c:pt idx="75">
                  <c:v>1.2096000000000002</c:v>
                </c:pt>
                <c:pt idx="76">
                  <c:v>1.5329623476534913</c:v>
                </c:pt>
                <c:pt idx="77">
                  <c:v>7.2441600000000009E-2</c:v>
                </c:pt>
                <c:pt idx="78">
                  <c:v>2.5550783999999997</c:v>
                </c:pt>
                <c:pt idx="79">
                  <c:v>0.29433599999999999</c:v>
                </c:pt>
                <c:pt idx="80">
                  <c:v>1.6404831277148157</c:v>
                </c:pt>
                <c:pt idx="81">
                  <c:v>0.56780256873420576</c:v>
                </c:pt>
                <c:pt idx="82">
                  <c:v>1.3043520000000002</c:v>
                </c:pt>
                <c:pt idx="83">
                  <c:v>1.5240959999999999</c:v>
                </c:pt>
                <c:pt idx="84">
                  <c:v>1.1952975835273847</c:v>
                </c:pt>
                <c:pt idx="85">
                  <c:v>1.748822433916589</c:v>
                </c:pt>
                <c:pt idx="86">
                  <c:v>1.1867834880000001</c:v>
                </c:pt>
                <c:pt idx="87">
                  <c:v>1.2796417375802374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E-49C9-9309-AC6A3E155972}"/>
            </c:ext>
          </c:extLst>
        </c:ser>
        <c:ser>
          <c:idx val="3"/>
          <c:order val="3"/>
          <c:tx>
            <c:strRef>
              <c:f>'Stability, Yield Goals'!$M$40</c:f>
              <c:strCache>
                <c:ptCount val="1"/>
                <c:pt idx="0">
                  <c:v>NP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'Stability, Yield Goals'!$I$41:$I$128</c:f>
              <c:numCache>
                <c:formatCode>0.00</c:formatCode>
                <c:ptCount val="88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</c:numCache>
            </c:numRef>
          </c:xVal>
          <c:yVal>
            <c:numRef>
              <c:f>'Stability, Yield Goals'!$M$41:$M$128</c:f>
              <c:numCache>
                <c:formatCode>General</c:formatCode>
                <c:ptCount val="88"/>
                <c:pt idx="0">
                  <c:v>0.43680000000000008</c:v>
                </c:pt>
                <c:pt idx="1">
                  <c:v>1.9084800000000002</c:v>
                </c:pt>
                <c:pt idx="2">
                  <c:v>1.9219200000000001</c:v>
                </c:pt>
                <c:pt idx="3">
                  <c:v>1.53888</c:v>
                </c:pt>
                <c:pt idx="4">
                  <c:v>1.2096000000000002</c:v>
                </c:pt>
                <c:pt idx="5">
                  <c:v>1.7539200000000001</c:v>
                </c:pt>
                <c:pt idx="6">
                  <c:v>1.35744</c:v>
                </c:pt>
                <c:pt idx="7">
                  <c:v>2.0361600000000002</c:v>
                </c:pt>
                <c:pt idx="8">
                  <c:v>0.78624000000000016</c:v>
                </c:pt>
                <c:pt idx="9">
                  <c:v>1.63968</c:v>
                </c:pt>
                <c:pt idx="10">
                  <c:v>2.0563200000000004</c:v>
                </c:pt>
                <c:pt idx="11">
                  <c:v>0.58464000000000005</c:v>
                </c:pt>
                <c:pt idx="12">
                  <c:v>0.73248000000000002</c:v>
                </c:pt>
                <c:pt idx="13">
                  <c:v>0.79968000000000006</c:v>
                </c:pt>
                <c:pt idx="14">
                  <c:v>1.6195200000000003</c:v>
                </c:pt>
                <c:pt idx="15">
                  <c:v>0.40992000000000001</c:v>
                </c:pt>
                <c:pt idx="16">
                  <c:v>1.4044800000000002</c:v>
                </c:pt>
                <c:pt idx="17">
                  <c:v>1.5321600000000002</c:v>
                </c:pt>
                <c:pt idx="18">
                  <c:v>2.3116800000000004</c:v>
                </c:pt>
                <c:pt idx="19">
                  <c:v>1.1692800000000001</c:v>
                </c:pt>
                <c:pt idx="20">
                  <c:v>1.7740800000000001</c:v>
                </c:pt>
                <c:pt idx="21">
                  <c:v>1.4380800000000002</c:v>
                </c:pt>
                <c:pt idx="22">
                  <c:v>1.1491200000000001</c:v>
                </c:pt>
                <c:pt idx="23">
                  <c:v>2.1504000000000003</c:v>
                </c:pt>
                <c:pt idx="24">
                  <c:v>0.84000000000000008</c:v>
                </c:pt>
                <c:pt idx="25">
                  <c:v>0.36288000000000004</c:v>
                </c:pt>
                <c:pt idx="26">
                  <c:v>1.0147200000000001</c:v>
                </c:pt>
                <c:pt idx="27">
                  <c:v>1.06176</c:v>
                </c:pt>
                <c:pt idx="28">
                  <c:v>2.4796800000000001</c:v>
                </c:pt>
                <c:pt idx="29">
                  <c:v>2.6543999999999999</c:v>
                </c:pt>
                <c:pt idx="30">
                  <c:v>2.2848000000000002</c:v>
                </c:pt>
                <c:pt idx="31">
                  <c:v>1.7539200000000001</c:v>
                </c:pt>
                <c:pt idx="32">
                  <c:v>1.9152000000000002</c:v>
                </c:pt>
                <c:pt idx="33">
                  <c:v>2.7888000000000002</c:v>
                </c:pt>
                <c:pt idx="34">
                  <c:v>1.3910400000000003</c:v>
                </c:pt>
                <c:pt idx="35">
                  <c:v>2.0630400000000004</c:v>
                </c:pt>
                <c:pt idx="36">
                  <c:v>3.3129600000000003</c:v>
                </c:pt>
                <c:pt idx="37">
                  <c:v>0.67871999999999999</c:v>
                </c:pt>
                <c:pt idx="38">
                  <c:v>1.5791999999999999</c:v>
                </c:pt>
                <c:pt idx="39">
                  <c:v>1.7068800000000002</c:v>
                </c:pt>
                <c:pt idx="40">
                  <c:v>1.5791999999999999</c:v>
                </c:pt>
                <c:pt idx="41">
                  <c:v>2.4326400000000001</c:v>
                </c:pt>
                <c:pt idx="42">
                  <c:v>2.6140800000000004</c:v>
                </c:pt>
                <c:pt idx="43">
                  <c:v>2.9635200000000004</c:v>
                </c:pt>
                <c:pt idx="44">
                  <c:v>2.6073600000000003</c:v>
                </c:pt>
                <c:pt idx="45">
                  <c:v>3.4540800000000003</c:v>
                </c:pt>
                <c:pt idx="46">
                  <c:v>3.0643200000000004</c:v>
                </c:pt>
                <c:pt idx="47">
                  <c:v>2.17056</c:v>
                </c:pt>
                <c:pt idx="48">
                  <c:v>2.1638400000000004</c:v>
                </c:pt>
                <c:pt idx="49">
                  <c:v>3.5347200000000001</c:v>
                </c:pt>
                <c:pt idx="50">
                  <c:v>2.8896000000000002</c:v>
                </c:pt>
                <c:pt idx="51">
                  <c:v>2.57376</c:v>
                </c:pt>
                <c:pt idx="52">
                  <c:v>2.1638400000000004</c:v>
                </c:pt>
                <c:pt idx="53">
                  <c:v>1.8748800000000001</c:v>
                </c:pt>
                <c:pt idx="54">
                  <c:v>2.1369600000000002</c:v>
                </c:pt>
                <c:pt idx="55">
                  <c:v>1.4918400000000001</c:v>
                </c:pt>
                <c:pt idx="56">
                  <c:v>0.88704000000000005</c:v>
                </c:pt>
                <c:pt idx="57">
                  <c:v>0.78624000000000016</c:v>
                </c:pt>
                <c:pt idx="58">
                  <c:v>1.6800000000000002</c:v>
                </c:pt>
                <c:pt idx="59">
                  <c:v>1.0953600000000001</c:v>
                </c:pt>
                <c:pt idx="60">
                  <c:v>2.1436800000000003</c:v>
                </c:pt>
                <c:pt idx="61">
                  <c:v>1.5926400000000001</c:v>
                </c:pt>
                <c:pt idx="62">
                  <c:v>1.6152729600000002</c:v>
                </c:pt>
                <c:pt idx="63">
                  <c:v>1.9589875200000002</c:v>
                </c:pt>
                <c:pt idx="64">
                  <c:v>2.1467712000000003</c:v>
                </c:pt>
                <c:pt idx="65">
                  <c:v>0.62213759999999996</c:v>
                </c:pt>
                <c:pt idx="66">
                  <c:v>1.4911680000000003</c:v>
                </c:pt>
                <c:pt idx="67">
                  <c:v>4.0857600000000005</c:v>
                </c:pt>
                <c:pt idx="68">
                  <c:v>2.2720320000000003</c:v>
                </c:pt>
                <c:pt idx="69">
                  <c:v>3.4989664726416247</c:v>
                </c:pt>
                <c:pt idx="70">
                  <c:v>2.2245820865560977</c:v>
                </c:pt>
                <c:pt idx="71">
                  <c:v>1.6715684651707319</c:v>
                </c:pt>
                <c:pt idx="72">
                  <c:v>2.7998880000000002</c:v>
                </c:pt>
                <c:pt idx="73">
                  <c:v>3.4675200000000004</c:v>
                </c:pt>
                <c:pt idx="74">
                  <c:v>3.6739141463414637</c:v>
                </c:pt>
                <c:pt idx="75">
                  <c:v>2.0832000000000002</c:v>
                </c:pt>
                <c:pt idx="76">
                  <c:v>2.9322185850153071</c:v>
                </c:pt>
                <c:pt idx="77">
                  <c:v>0.40776960000000001</c:v>
                </c:pt>
                <c:pt idx="78">
                  <c:v>3.0714432000000005</c:v>
                </c:pt>
                <c:pt idx="79">
                  <c:v>0.17539200000000002</c:v>
                </c:pt>
                <c:pt idx="80">
                  <c:v>2.3974511260225682</c:v>
                </c:pt>
                <c:pt idx="81">
                  <c:v>1.5555167616286529</c:v>
                </c:pt>
                <c:pt idx="82">
                  <c:v>2.9816640000000003</c:v>
                </c:pt>
                <c:pt idx="83">
                  <c:v>3.4997759999999998</c:v>
                </c:pt>
                <c:pt idx="84">
                  <c:v>2.2142432589673846</c:v>
                </c:pt>
                <c:pt idx="85">
                  <c:v>4.0976053451507335</c:v>
                </c:pt>
                <c:pt idx="86">
                  <c:v>2.6370178560000008</c:v>
                </c:pt>
                <c:pt idx="87">
                  <c:v>1.9435745538332707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E-49C9-9309-AC6A3E155972}"/>
            </c:ext>
          </c:extLst>
        </c:ser>
        <c:ser>
          <c:idx val="4"/>
          <c:order val="4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'Stability, Yield Goals'!$I$41:$I$128</c:f>
              <c:numCache>
                <c:formatCode>0.00</c:formatCode>
                <c:ptCount val="88"/>
                <c:pt idx="0">
                  <c:v>0.58464000000000005</c:v>
                </c:pt>
                <c:pt idx="1">
                  <c:v>1.8916800000000005</c:v>
                </c:pt>
                <c:pt idx="2">
                  <c:v>1.7046399999999999</c:v>
                </c:pt>
                <c:pt idx="3">
                  <c:v>1.4952000000000001</c:v>
                </c:pt>
                <c:pt idx="4">
                  <c:v>1.07968</c:v>
                </c:pt>
                <c:pt idx="5">
                  <c:v>1.6452800000000003</c:v>
                </c:pt>
                <c:pt idx="6">
                  <c:v>1.3238400000000003</c:v>
                </c:pt>
                <c:pt idx="7">
                  <c:v>1.9499200000000001</c:v>
                </c:pt>
                <c:pt idx="8">
                  <c:v>0.71120000000000005</c:v>
                </c:pt>
                <c:pt idx="9">
                  <c:v>1.6284799999999997</c:v>
                </c:pt>
                <c:pt idx="10">
                  <c:v>1.9028799999999999</c:v>
                </c:pt>
                <c:pt idx="11">
                  <c:v>0.45696000000000003</c:v>
                </c:pt>
                <c:pt idx="12">
                  <c:v>0.6428799999999999</c:v>
                </c:pt>
                <c:pt idx="13">
                  <c:v>0.67088000000000014</c:v>
                </c:pt>
                <c:pt idx="14">
                  <c:v>1.51312</c:v>
                </c:pt>
                <c:pt idx="15">
                  <c:v>0.53760000000000008</c:v>
                </c:pt>
                <c:pt idx="16">
                  <c:v>1.13232</c:v>
                </c:pt>
                <c:pt idx="17">
                  <c:v>1.4246400000000001</c:v>
                </c:pt>
                <c:pt idx="18">
                  <c:v>1.9992000000000003</c:v>
                </c:pt>
                <c:pt idx="19">
                  <c:v>1.1659199999999998</c:v>
                </c:pt>
                <c:pt idx="20">
                  <c:v>1.5960000000000003</c:v>
                </c:pt>
                <c:pt idx="21">
                  <c:v>1.4280000000000002</c:v>
                </c:pt>
                <c:pt idx="22">
                  <c:v>1.11216</c:v>
                </c:pt>
                <c:pt idx="23">
                  <c:v>1.7752000000000003</c:v>
                </c:pt>
                <c:pt idx="24">
                  <c:v>0.98336000000000012</c:v>
                </c:pt>
                <c:pt idx="25">
                  <c:v>0.37520000000000003</c:v>
                </c:pt>
                <c:pt idx="26">
                  <c:v>1.0886400000000001</c:v>
                </c:pt>
                <c:pt idx="27">
                  <c:v>1.0785600000000002</c:v>
                </c:pt>
                <c:pt idx="28">
                  <c:v>2.2456</c:v>
                </c:pt>
                <c:pt idx="29">
                  <c:v>2.4808000000000003</c:v>
                </c:pt>
                <c:pt idx="30">
                  <c:v>1.8614400000000002</c:v>
                </c:pt>
                <c:pt idx="31">
                  <c:v>1.6195200000000005</c:v>
                </c:pt>
                <c:pt idx="32">
                  <c:v>1.60944</c:v>
                </c:pt>
                <c:pt idx="33">
                  <c:v>2.3083200000000001</c:v>
                </c:pt>
                <c:pt idx="34">
                  <c:v>1.1144000000000001</c:v>
                </c:pt>
                <c:pt idx="35">
                  <c:v>2.1392000000000002</c:v>
                </c:pt>
                <c:pt idx="36">
                  <c:v>2.3956800000000005</c:v>
                </c:pt>
                <c:pt idx="37">
                  <c:v>0.6283200000000001</c:v>
                </c:pt>
                <c:pt idx="38">
                  <c:v>1.3025600000000004</c:v>
                </c:pt>
                <c:pt idx="39">
                  <c:v>1.4425600000000001</c:v>
                </c:pt>
                <c:pt idx="40">
                  <c:v>1.6755200000000001</c:v>
                </c:pt>
                <c:pt idx="41">
                  <c:v>2.0798400000000008</c:v>
                </c:pt>
                <c:pt idx="42">
                  <c:v>2.0361599999999997</c:v>
                </c:pt>
                <c:pt idx="43">
                  <c:v>2.3374399999999995</c:v>
                </c:pt>
                <c:pt idx="44">
                  <c:v>2.0014400000000001</c:v>
                </c:pt>
                <c:pt idx="45">
                  <c:v>2.5860800000000004</c:v>
                </c:pt>
                <c:pt idx="46">
                  <c:v>2.4337599999999999</c:v>
                </c:pt>
                <c:pt idx="47">
                  <c:v>1.4689919999999999</c:v>
                </c:pt>
                <c:pt idx="48">
                  <c:v>1.7998400000000001</c:v>
                </c:pt>
                <c:pt idx="49">
                  <c:v>3.0161600000000002</c:v>
                </c:pt>
                <c:pt idx="50">
                  <c:v>2.3979200000000001</c:v>
                </c:pt>
                <c:pt idx="51">
                  <c:v>2.1011200000000003</c:v>
                </c:pt>
                <c:pt idx="52">
                  <c:v>2.4696000000000007</c:v>
                </c:pt>
                <c:pt idx="53">
                  <c:v>1.6385600000000005</c:v>
                </c:pt>
                <c:pt idx="54">
                  <c:v>2.2276800000000008</c:v>
                </c:pt>
                <c:pt idx="55">
                  <c:v>1.4515199999999999</c:v>
                </c:pt>
                <c:pt idx="56">
                  <c:v>1.15808</c:v>
                </c:pt>
                <c:pt idx="57">
                  <c:v>0.83216000000000012</c:v>
                </c:pt>
                <c:pt idx="58">
                  <c:v>1.7315200000000002</c:v>
                </c:pt>
                <c:pt idx="59">
                  <c:v>1.351504</c:v>
                </c:pt>
                <c:pt idx="60">
                  <c:v>1.9174400000000003</c:v>
                </c:pt>
                <c:pt idx="61">
                  <c:v>1.8860800000000002</c:v>
                </c:pt>
                <c:pt idx="62">
                  <c:v>1.4720048000000001</c:v>
                </c:pt>
                <c:pt idx="63">
                  <c:v>2.0562225600000001</c:v>
                </c:pt>
                <c:pt idx="64">
                  <c:v>1.4885315200000004</c:v>
                </c:pt>
                <c:pt idx="65">
                  <c:v>0.39725727999999999</c:v>
                </c:pt>
                <c:pt idx="66">
                  <c:v>1.4395360000000001</c:v>
                </c:pt>
                <c:pt idx="67">
                  <c:v>3.12032</c:v>
                </c:pt>
                <c:pt idx="68">
                  <c:v>1.9467839999999998</c:v>
                </c:pt>
                <c:pt idx="69">
                  <c:v>2.5768213618355329</c:v>
                </c:pt>
                <c:pt idx="70">
                  <c:v>2.1138174919024397</c:v>
                </c:pt>
                <c:pt idx="71">
                  <c:v>1.799684842302439</c:v>
                </c:pt>
                <c:pt idx="72">
                  <c:v>2.2052464000000005</c:v>
                </c:pt>
                <c:pt idx="73">
                  <c:v>2.7820800000000006</c:v>
                </c:pt>
                <c:pt idx="74">
                  <c:v>3.0736183902439027</c:v>
                </c:pt>
                <c:pt idx="75">
                  <c:v>2.1616</c:v>
                </c:pt>
                <c:pt idx="76">
                  <c:v>2.3745469362963409</c:v>
                </c:pt>
                <c:pt idx="77">
                  <c:v>0.26269600000000004</c:v>
                </c:pt>
                <c:pt idx="78">
                  <c:v>2.8810992</c:v>
                </c:pt>
                <c:pt idx="79">
                  <c:v>0.31326399999999999</c:v>
                </c:pt>
                <c:pt idx="80">
                  <c:v>2.1254407974898566</c:v>
                </c:pt>
                <c:pt idx="81">
                  <c:v>1.1863387895691879</c:v>
                </c:pt>
                <c:pt idx="82">
                  <c:v>2.3514400000000002</c:v>
                </c:pt>
                <c:pt idx="83">
                  <c:v>2.6344639999999999</c:v>
                </c:pt>
                <c:pt idx="84">
                  <c:v>1.8879203542015386</c:v>
                </c:pt>
                <c:pt idx="85">
                  <c:v>3.1163442610800192</c:v>
                </c:pt>
                <c:pt idx="86">
                  <c:v>2.5931093759999997</c:v>
                </c:pt>
              </c:numCache>
            </c:numRef>
          </c:xVal>
          <c:yVal>
            <c:numRef>
              <c:f>'Stability, Yield Goals'!$N$41:$N$128</c:f>
              <c:numCache>
                <c:formatCode>General</c:formatCode>
                <c:ptCount val="88"/>
                <c:pt idx="0">
                  <c:v>0.36960000000000004</c:v>
                </c:pt>
                <c:pt idx="1">
                  <c:v>2.17056</c:v>
                </c:pt>
                <c:pt idx="2">
                  <c:v>1.5254400000000001</c:v>
                </c:pt>
                <c:pt idx="3">
                  <c:v>1.6867200000000002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1.3843200000000002</c:v>
                </c:pt>
                <c:pt idx="7">
                  <c:v>2.1638400000000004</c:v>
                </c:pt>
                <c:pt idx="8">
                  <c:v>0.83328000000000013</c:v>
                </c:pt>
                <c:pt idx="9">
                  <c:v>1.7942400000000003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0.66528000000000009</c:v>
                </c:pt>
                <c:pt idx="13">
                  <c:v>0.73248000000000002</c:v>
                </c:pt>
                <c:pt idx="14">
                  <c:v>1.5523200000000001</c:v>
                </c:pt>
                <c:pt idx="15">
                  <c:v>0.66528000000000009</c:v>
                </c:pt>
                <c:pt idx="16">
                  <c:v>1.0147200000000001</c:v>
                </c:pt>
                <c:pt idx="17">
                  <c:v>1.6195200000000003</c:v>
                </c:pt>
                <c:pt idx="18">
                  <c:v>2.3116800000000004</c:v>
                </c:pt>
                <c:pt idx="19">
                  <c:v>1.3238400000000001</c:v>
                </c:pt>
                <c:pt idx="20">
                  <c:v>1.4380800000000002</c:v>
                </c:pt>
                <c:pt idx="21">
                  <c:v>1.6262400000000001</c:v>
                </c:pt>
                <c:pt idx="22">
                  <c:v>1.1222399999999999</c:v>
                </c:pt>
                <c:pt idx="23">
                  <c:v>2.1571200000000004</c:v>
                </c:pt>
                <c:pt idx="24">
                  <c:v>1.0281600000000002</c:v>
                </c:pt>
                <c:pt idx="25">
                  <c:v>0.16800000000000004</c:v>
                </c:pt>
                <c:pt idx="26">
                  <c:v>1.0483200000000001</c:v>
                </c:pt>
                <c:pt idx="27">
                  <c:v>1.1424000000000001</c:v>
                </c:pt>
                <c:pt idx="28">
                  <c:v>2.3990400000000003</c:v>
                </c:pt>
                <c:pt idx="29">
                  <c:v>2.6476800000000003</c:v>
                </c:pt>
                <c:pt idx="30">
                  <c:v>2.36544</c:v>
                </c:pt>
                <c:pt idx="31">
                  <c:v>1.8547200000000001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2.0092800000000004</c:v>
                </c:pt>
                <c:pt idx="36">
                  <c:v>2.3184</c:v>
                </c:pt>
                <c:pt idx="37">
                  <c:v>0.66528000000000009</c:v>
                </c:pt>
                <c:pt idx="38">
                  <c:v>1.5993600000000001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1.9891200000000002</c:v>
                </c:pt>
                <c:pt idx="42">
                  <c:v>2.4931200000000002</c:v>
                </c:pt>
                <c:pt idx="43">
                  <c:v>2.9097600000000003</c:v>
                </c:pt>
                <c:pt idx="44">
                  <c:v>2.0428800000000003</c:v>
                </c:pt>
                <c:pt idx="45">
                  <c:v>3.2121600000000003</c:v>
                </c:pt>
                <c:pt idx="46">
                  <c:v>3.0441600000000002</c:v>
                </c:pt>
                <c:pt idx="47">
                  <c:v>1.5993600000000001</c:v>
                </c:pt>
                <c:pt idx="48">
                  <c:v>2.2646400000000004</c:v>
                </c:pt>
                <c:pt idx="49">
                  <c:v>3.3801600000000005</c:v>
                </c:pt>
                <c:pt idx="50">
                  <c:v>2.4864000000000002</c:v>
                </c:pt>
                <c:pt idx="51">
                  <c:v>2.1907200000000002</c:v>
                </c:pt>
                <c:pt idx="52">
                  <c:v>2.7081600000000003</c:v>
                </c:pt>
                <c:pt idx="53">
                  <c:v>1.7068800000000002</c:v>
                </c:pt>
                <c:pt idx="54">
                  <c:v>2.1907200000000002</c:v>
                </c:pt>
                <c:pt idx="55">
                  <c:v>1.5724800000000003</c:v>
                </c:pt>
                <c:pt idx="56">
                  <c:v>1.4313600000000002</c:v>
                </c:pt>
                <c:pt idx="57">
                  <c:v>0.82656000000000007</c:v>
                </c:pt>
                <c:pt idx="58">
                  <c:v>1.9958400000000001</c:v>
                </c:pt>
                <c:pt idx="59">
                  <c:v>1.6847040000000002</c:v>
                </c:pt>
                <c:pt idx="60">
                  <c:v>2.1638400000000004</c:v>
                </c:pt>
                <c:pt idx="61">
                  <c:v>2.8291200000000005</c:v>
                </c:pt>
                <c:pt idx="62">
                  <c:v>2.1220819200000007</c:v>
                </c:pt>
                <c:pt idx="63">
                  <c:v>2.4825561600000001</c:v>
                </c:pt>
                <c:pt idx="64">
                  <c:v>2.1269606400000001</c:v>
                </c:pt>
                <c:pt idx="65">
                  <c:v>0.57160991999999999</c:v>
                </c:pt>
                <c:pt idx="66">
                  <c:v>1.61616</c:v>
                </c:pt>
                <c:pt idx="67">
                  <c:v>4.2067200000000007</c:v>
                </c:pt>
                <c:pt idx="68">
                  <c:v>2.5092480000000004</c:v>
                </c:pt>
                <c:pt idx="69">
                  <c:v>3.551153422294417</c:v>
                </c:pt>
                <c:pt idx="70">
                  <c:v>2.5615112494829271</c:v>
                </c:pt>
                <c:pt idx="71">
                  <c:v>1.8839712749268296</c:v>
                </c:pt>
                <c:pt idx="72">
                  <c:v>2.7361152</c:v>
                </c:pt>
                <c:pt idx="73">
                  <c:v>3.9984000000000006</c:v>
                </c:pt>
                <c:pt idx="74">
                  <c:v>3.7334107317073175</c:v>
                </c:pt>
                <c:pt idx="75">
                  <c:v>2.5536000000000003</c:v>
                </c:pt>
                <c:pt idx="76">
                  <c:v>3.0295316786739295</c:v>
                </c:pt>
                <c:pt idx="77">
                  <c:v>0.32182080000000002</c:v>
                </c:pt>
                <c:pt idx="78">
                  <c:v>3.0815904000000005</c:v>
                </c:pt>
                <c:pt idx="79">
                  <c:v>0.55574400000000002</c:v>
                </c:pt>
                <c:pt idx="80">
                  <c:v>2.4875879735488327</c:v>
                </c:pt>
                <c:pt idx="81">
                  <c:v>1.6005716341160345</c:v>
                </c:pt>
                <c:pt idx="82">
                  <c:v>3.1362240000000008</c:v>
                </c:pt>
                <c:pt idx="83">
                  <c:v>3.3216960000000002</c:v>
                </c:pt>
                <c:pt idx="84">
                  <c:v>2.1470220781476925</c:v>
                </c:pt>
                <c:pt idx="85">
                  <c:v>3.8699215818500159</c:v>
                </c:pt>
                <c:pt idx="86">
                  <c:v>3.2057372160000002</c:v>
                </c:pt>
                <c:pt idx="87">
                  <c:v>1.9886451710430808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E-49C9-9309-AC6A3E155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0628320"/>
        <c:axId val="-140627776"/>
      </c:scatterChart>
      <c:valAx>
        <c:axId val="-14062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Environment Mean, Mg/ha</a:t>
                </a:r>
              </a:p>
            </c:rich>
          </c:tx>
          <c:layout>
            <c:manualLayout>
              <c:xMode val="edge"/>
              <c:yMode val="edge"/>
              <c:x val="0.3595820209973754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7776"/>
        <c:crosses val="autoZero"/>
        <c:crossBetween val="midCat"/>
      </c:valAx>
      <c:valAx>
        <c:axId val="-14062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yield, Mg/ha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62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55358705161853"/>
          <c:y val="5.6133712452610091E-2"/>
          <c:w val="0.18000371828521439"/>
          <c:h val="0.4114588801399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5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80660506426094"/>
          <c:y val="2.54284291633963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262860247975745"/>
                  <c:y val="-0.234513482753079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Goals'!$U$46:$U$127</c:f>
              <c:numCache>
                <c:formatCode>General</c:formatCode>
                <c:ptCount val="82"/>
                <c:pt idx="0">
                  <c:v>1.73376</c:v>
                </c:pt>
                <c:pt idx="1">
                  <c:v>2.0805120000000001</c:v>
                </c:pt>
                <c:pt idx="2">
                  <c:v>1.8918143999999999</c:v>
                </c:pt>
                <c:pt idx="3">
                  <c:v>2.0450303999999999</c:v>
                </c:pt>
                <c:pt idx="4">
                  <c:v>1.8402048000000002</c:v>
                </c:pt>
                <c:pt idx="5">
                  <c:v>1.9176192000000001</c:v>
                </c:pt>
                <c:pt idx="6">
                  <c:v>2.0240640000000001</c:v>
                </c:pt>
                <c:pt idx="7">
                  <c:v>1.8240768000000003</c:v>
                </c:pt>
                <c:pt idx="8">
                  <c:v>1.4644224000000003</c:v>
                </c:pt>
                <c:pt idx="9">
                  <c:v>1.4402304000000001</c:v>
                </c:pt>
                <c:pt idx="10">
                  <c:v>1.3821695999999999</c:v>
                </c:pt>
                <c:pt idx="11">
                  <c:v>0.99993599999999994</c:v>
                </c:pt>
                <c:pt idx="12">
                  <c:v>1.1112192000000001</c:v>
                </c:pt>
                <c:pt idx="13">
                  <c:v>1.3402368</c:v>
                </c:pt>
                <c:pt idx="14">
                  <c:v>1.7192448</c:v>
                </c:pt>
                <c:pt idx="15">
                  <c:v>1.6644096000000002</c:v>
                </c:pt>
                <c:pt idx="16">
                  <c:v>1.8498816000000002</c:v>
                </c:pt>
                <c:pt idx="17">
                  <c:v>1.9966464000000002</c:v>
                </c:pt>
                <c:pt idx="18">
                  <c:v>1.8772991999999999</c:v>
                </c:pt>
                <c:pt idx="19">
                  <c:v>1.8402048000000002</c:v>
                </c:pt>
                <c:pt idx="20">
                  <c:v>1.7692416000000002</c:v>
                </c:pt>
                <c:pt idx="21">
                  <c:v>1.4644223999999999</c:v>
                </c:pt>
                <c:pt idx="22">
                  <c:v>1.3257216000000003</c:v>
                </c:pt>
                <c:pt idx="23">
                  <c:v>1.3305600000000002</c:v>
                </c:pt>
                <c:pt idx="24">
                  <c:v>1.3886208000000002</c:v>
                </c:pt>
                <c:pt idx="25">
                  <c:v>1.7773056000000003</c:v>
                </c:pt>
                <c:pt idx="26">
                  <c:v>2.3046912000000002</c:v>
                </c:pt>
                <c:pt idx="27">
                  <c:v>2.4982272000000001</c:v>
                </c:pt>
                <c:pt idx="28">
                  <c:v>2.6595071999999997</c:v>
                </c:pt>
                <c:pt idx="29">
                  <c:v>2.6046719999999999</c:v>
                </c:pt>
                <c:pt idx="30">
                  <c:v>2.3272704000000002</c:v>
                </c:pt>
                <c:pt idx="31">
                  <c:v>2.2417920000000002</c:v>
                </c:pt>
                <c:pt idx="32">
                  <c:v>2.3530751999999997</c:v>
                </c:pt>
                <c:pt idx="33">
                  <c:v>2.0772864000000002</c:v>
                </c:pt>
                <c:pt idx="34">
                  <c:v>1.9401983999999999</c:v>
                </c:pt>
                <c:pt idx="35">
                  <c:v>2.0192256</c:v>
                </c:pt>
                <c:pt idx="36">
                  <c:v>2.0369663999999998</c:v>
                </c:pt>
                <c:pt idx="37">
                  <c:v>1.9579391999999998</c:v>
                </c:pt>
                <c:pt idx="38">
                  <c:v>2.3966208</c:v>
                </c:pt>
                <c:pt idx="39">
                  <c:v>2.7111167999999997</c:v>
                </c:pt>
                <c:pt idx="40">
                  <c:v>2.7643392000000002</c:v>
                </c:pt>
                <c:pt idx="41">
                  <c:v>3.0352896000000005</c:v>
                </c:pt>
                <c:pt idx="42">
                  <c:v>3.2884992</c:v>
                </c:pt>
                <c:pt idx="43">
                  <c:v>3.0739968000000002</c:v>
                </c:pt>
                <c:pt idx="44">
                  <c:v>2.919168</c:v>
                </c:pt>
                <c:pt idx="45">
                  <c:v>3.2401152000000004</c:v>
                </c:pt>
                <c:pt idx="46">
                  <c:v>3.0659327999999997</c:v>
                </c:pt>
                <c:pt idx="47">
                  <c:v>2.8611072000000002</c:v>
                </c:pt>
                <c:pt idx="48">
                  <c:v>3.1272192000000003</c:v>
                </c:pt>
                <c:pt idx="49">
                  <c:v>2.9933568000000004</c:v>
                </c:pt>
                <c:pt idx="50">
                  <c:v>2.7078912000000002</c:v>
                </c:pt>
                <c:pt idx="51">
                  <c:v>2.4885503999999998</c:v>
                </c:pt>
                <c:pt idx="52">
                  <c:v>2.3063039999999999</c:v>
                </c:pt>
                <c:pt idx="53">
                  <c:v>1.8547199999999999</c:v>
                </c:pt>
                <c:pt idx="54">
                  <c:v>1.9240704000000002</c:v>
                </c:pt>
                <c:pt idx="55">
                  <c:v>1.80262656</c:v>
                </c:pt>
                <c:pt idx="56">
                  <c:v>1.94455296</c:v>
                </c:pt>
                <c:pt idx="57">
                  <c:v>2.2800153600000002</c:v>
                </c:pt>
                <c:pt idx="58">
                  <c:v>2.5909406208000001</c:v>
                </c:pt>
                <c:pt idx="59">
                  <c:v>2.7077524992000002</c:v>
                </c:pt>
                <c:pt idx="60">
                  <c:v>2.8138940928</c:v>
                </c:pt>
                <c:pt idx="61">
                  <c:v>2.4317588736000002</c:v>
                </c:pt>
                <c:pt idx="62">
                  <c:v>2.1406484736000002</c:v>
                </c:pt>
                <c:pt idx="63">
                  <c:v>2.6409616127999995</c:v>
                </c:pt>
                <c:pt idx="64">
                  <c:v>2.6473676544</c:v>
                </c:pt>
                <c:pt idx="65">
                  <c:v>2.9891739221506604</c:v>
                </c:pt>
                <c:pt idx="66">
                  <c:v>3.4667502412265629</c:v>
                </c:pt>
                <c:pt idx="67">
                  <c:v>3.5310249472090018</c:v>
                </c:pt>
                <c:pt idx="68">
                  <c:v>3.1780797952090016</c:v>
                </c:pt>
                <c:pt idx="69">
                  <c:v>3.5354762752090014</c:v>
                </c:pt>
                <c:pt idx="70">
                  <c:v>3.5792180294680978</c:v>
                </c:pt>
                <c:pt idx="71">
                  <c:v>3.5773193295921955</c:v>
                </c:pt>
                <c:pt idx="72">
                  <c:v>3.8522538264914998</c:v>
                </c:pt>
                <c:pt idx="73">
                  <c:v>3.2728231704914994</c:v>
                </c:pt>
                <c:pt idx="74">
                  <c:v>3.0527888664914991</c:v>
                </c:pt>
                <c:pt idx="75">
                  <c:v>2.2901488508817436</c:v>
                </c:pt>
                <c:pt idx="76">
                  <c:v>2.2743059645334625</c:v>
                </c:pt>
                <c:pt idx="77">
                  <c:v>1.9313555538395684</c:v>
                </c:pt>
                <c:pt idx="78">
                  <c:v>2.606812321839568</c:v>
                </c:pt>
                <c:pt idx="79">
                  <c:v>2.6644376658395683</c:v>
                </c:pt>
                <c:pt idx="80">
                  <c:v>3.0463444045950143</c:v>
                </c:pt>
                <c:pt idx="81">
                  <c:v>3.378104470587298</c:v>
                </c:pt>
              </c:numCache>
            </c:numRef>
          </c:xVal>
          <c:yVal>
            <c:numRef>
              <c:f>'Stability, Yield Goals'!$X$46:$X$127</c:f>
              <c:numCache>
                <c:formatCode>General</c:formatCode>
                <c:ptCount val="82"/>
                <c:pt idx="0">
                  <c:v>1.8144</c:v>
                </c:pt>
                <c:pt idx="1">
                  <c:v>1.3843200000000002</c:v>
                </c:pt>
                <c:pt idx="2">
                  <c:v>2.1638400000000004</c:v>
                </c:pt>
                <c:pt idx="3">
                  <c:v>0.83328000000000013</c:v>
                </c:pt>
                <c:pt idx="4">
                  <c:v>1.7942400000000003</c:v>
                </c:pt>
                <c:pt idx="5">
                  <c:v>2.2579199999999999</c:v>
                </c:pt>
                <c:pt idx="6">
                  <c:v>0.55103999999999997</c:v>
                </c:pt>
                <c:pt idx="7">
                  <c:v>0.66528000000000009</c:v>
                </c:pt>
                <c:pt idx="8">
                  <c:v>0.73248000000000002</c:v>
                </c:pt>
                <c:pt idx="9">
                  <c:v>1.5523200000000001</c:v>
                </c:pt>
                <c:pt idx="10">
                  <c:v>0.66528000000000009</c:v>
                </c:pt>
                <c:pt idx="11">
                  <c:v>1.0147200000000001</c:v>
                </c:pt>
                <c:pt idx="12">
                  <c:v>1.6195200000000003</c:v>
                </c:pt>
                <c:pt idx="13">
                  <c:v>2.3116800000000004</c:v>
                </c:pt>
                <c:pt idx="14">
                  <c:v>1.3238400000000001</c:v>
                </c:pt>
                <c:pt idx="15">
                  <c:v>1.4380800000000002</c:v>
                </c:pt>
                <c:pt idx="16">
                  <c:v>1.6262400000000001</c:v>
                </c:pt>
                <c:pt idx="17">
                  <c:v>1.1222399999999999</c:v>
                </c:pt>
                <c:pt idx="18">
                  <c:v>2.1571200000000004</c:v>
                </c:pt>
                <c:pt idx="19">
                  <c:v>1.0281600000000002</c:v>
                </c:pt>
                <c:pt idx="20">
                  <c:v>0.16800000000000004</c:v>
                </c:pt>
                <c:pt idx="21">
                  <c:v>1.0483200000000001</c:v>
                </c:pt>
                <c:pt idx="22">
                  <c:v>1.1424000000000001</c:v>
                </c:pt>
                <c:pt idx="23">
                  <c:v>2.3990400000000003</c:v>
                </c:pt>
                <c:pt idx="24">
                  <c:v>2.6476800000000003</c:v>
                </c:pt>
                <c:pt idx="25">
                  <c:v>2.36544</c:v>
                </c:pt>
                <c:pt idx="26">
                  <c:v>1.8547200000000001</c:v>
                </c:pt>
                <c:pt idx="27">
                  <c:v>1.8144</c:v>
                </c:pt>
                <c:pt idx="28">
                  <c:v>2.17056</c:v>
                </c:pt>
                <c:pt idx="29">
                  <c:v>1.4918400000000001</c:v>
                </c:pt>
                <c:pt idx="30">
                  <c:v>2.0092800000000004</c:v>
                </c:pt>
                <c:pt idx="31">
                  <c:v>2.3184</c:v>
                </c:pt>
                <c:pt idx="32">
                  <c:v>0.66528000000000009</c:v>
                </c:pt>
                <c:pt idx="33">
                  <c:v>1.5993600000000001</c:v>
                </c:pt>
                <c:pt idx="34">
                  <c:v>1.8211200000000001</c:v>
                </c:pt>
                <c:pt idx="35">
                  <c:v>2.0832000000000002</c:v>
                </c:pt>
                <c:pt idx="36">
                  <c:v>1.9891200000000002</c:v>
                </c:pt>
                <c:pt idx="37">
                  <c:v>2.4931200000000002</c:v>
                </c:pt>
                <c:pt idx="38">
                  <c:v>2.9097600000000003</c:v>
                </c:pt>
                <c:pt idx="39">
                  <c:v>2.0428800000000003</c:v>
                </c:pt>
                <c:pt idx="40">
                  <c:v>3.2121600000000003</c:v>
                </c:pt>
                <c:pt idx="41">
                  <c:v>3.0441600000000002</c:v>
                </c:pt>
                <c:pt idx="42">
                  <c:v>1.5993600000000001</c:v>
                </c:pt>
                <c:pt idx="43">
                  <c:v>2.2646400000000004</c:v>
                </c:pt>
                <c:pt idx="44">
                  <c:v>3.3801600000000005</c:v>
                </c:pt>
                <c:pt idx="45">
                  <c:v>2.4864000000000002</c:v>
                </c:pt>
                <c:pt idx="46">
                  <c:v>2.1907200000000002</c:v>
                </c:pt>
                <c:pt idx="47">
                  <c:v>2.7081600000000003</c:v>
                </c:pt>
                <c:pt idx="48">
                  <c:v>1.7068800000000002</c:v>
                </c:pt>
                <c:pt idx="49">
                  <c:v>2.1907200000000002</c:v>
                </c:pt>
                <c:pt idx="50">
                  <c:v>1.5724800000000003</c:v>
                </c:pt>
                <c:pt idx="51">
                  <c:v>1.4313600000000002</c:v>
                </c:pt>
                <c:pt idx="52">
                  <c:v>0.82656000000000007</c:v>
                </c:pt>
                <c:pt idx="53">
                  <c:v>1.9958400000000001</c:v>
                </c:pt>
                <c:pt idx="54">
                  <c:v>1.6847040000000002</c:v>
                </c:pt>
                <c:pt idx="55">
                  <c:v>2.1638400000000004</c:v>
                </c:pt>
                <c:pt idx="56">
                  <c:v>2.8291200000000005</c:v>
                </c:pt>
                <c:pt idx="57">
                  <c:v>2.1220819200000007</c:v>
                </c:pt>
                <c:pt idx="58">
                  <c:v>2.4825561600000001</c:v>
                </c:pt>
                <c:pt idx="59">
                  <c:v>2.1269606400000001</c:v>
                </c:pt>
                <c:pt idx="60">
                  <c:v>0.57160991999999999</c:v>
                </c:pt>
                <c:pt idx="61">
                  <c:v>1.61616</c:v>
                </c:pt>
                <c:pt idx="62">
                  <c:v>4.2067200000000007</c:v>
                </c:pt>
                <c:pt idx="63">
                  <c:v>2.5092480000000004</c:v>
                </c:pt>
                <c:pt idx="64">
                  <c:v>3.551153422294417</c:v>
                </c:pt>
                <c:pt idx="65">
                  <c:v>2.5615112494829271</c:v>
                </c:pt>
                <c:pt idx="66">
                  <c:v>1.8839712749268296</c:v>
                </c:pt>
                <c:pt idx="67">
                  <c:v>2.7361152</c:v>
                </c:pt>
                <c:pt idx="68">
                  <c:v>3.9984000000000006</c:v>
                </c:pt>
                <c:pt idx="69">
                  <c:v>3.7334107317073175</c:v>
                </c:pt>
                <c:pt idx="70">
                  <c:v>2.5536000000000003</c:v>
                </c:pt>
                <c:pt idx="71">
                  <c:v>3.0295316786739295</c:v>
                </c:pt>
                <c:pt idx="72">
                  <c:v>0.32182080000000002</c:v>
                </c:pt>
                <c:pt idx="73">
                  <c:v>3.0815904000000005</c:v>
                </c:pt>
                <c:pt idx="74">
                  <c:v>0.55574400000000002</c:v>
                </c:pt>
                <c:pt idx="75">
                  <c:v>2.4875879735488327</c:v>
                </c:pt>
                <c:pt idx="76">
                  <c:v>1.6005716341160345</c:v>
                </c:pt>
                <c:pt idx="77">
                  <c:v>3.1362240000000008</c:v>
                </c:pt>
                <c:pt idx="78">
                  <c:v>3.3216960000000002</c:v>
                </c:pt>
                <c:pt idx="79">
                  <c:v>2.1470220781476925</c:v>
                </c:pt>
                <c:pt idx="80">
                  <c:v>3.8699215818500159</c:v>
                </c:pt>
                <c:pt idx="81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8-4E51-88CF-746BCBDC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</a:t>
                </a:r>
                <a:r>
                  <a:rPr lang="en-US" b="1"/>
                  <a:t>5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4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07243844436801"/>
                  <c:y val="-0.153116545197563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Goals'!$V$45:$V$127</c:f>
              <c:numCache>
                <c:formatCode>General</c:formatCode>
                <c:ptCount val="83"/>
                <c:pt idx="0">
                  <c:v>1.7256959999999999</c:v>
                </c:pt>
                <c:pt idx="1">
                  <c:v>2.0563200000000004</c:v>
                </c:pt>
                <c:pt idx="2">
                  <c:v>1.9494719999999999</c:v>
                </c:pt>
                <c:pt idx="3">
                  <c:v>1.9071359999999999</c:v>
                </c:pt>
                <c:pt idx="4">
                  <c:v>2.0502720000000001</c:v>
                </c:pt>
                <c:pt idx="5">
                  <c:v>1.858752</c:v>
                </c:pt>
                <c:pt idx="6">
                  <c:v>1.8527040000000001</c:v>
                </c:pt>
                <c:pt idx="7">
                  <c:v>2.1147840000000002</c:v>
                </c:pt>
                <c:pt idx="8">
                  <c:v>1.6309440000000004</c:v>
                </c:pt>
                <c:pt idx="9">
                  <c:v>1.5805440000000004</c:v>
                </c:pt>
                <c:pt idx="10">
                  <c:v>1.2620159999999998</c:v>
                </c:pt>
                <c:pt idx="11">
                  <c:v>1.0503359999999999</c:v>
                </c:pt>
                <c:pt idx="12">
                  <c:v>1.084608</c:v>
                </c:pt>
                <c:pt idx="13">
                  <c:v>1.1894400000000001</c:v>
                </c:pt>
                <c:pt idx="14">
                  <c:v>1.455552</c:v>
                </c:pt>
                <c:pt idx="15">
                  <c:v>1.68336</c:v>
                </c:pt>
                <c:pt idx="16">
                  <c:v>1.8809280000000004</c:v>
                </c:pt>
                <c:pt idx="17">
                  <c:v>2.0079360000000004</c:v>
                </c:pt>
                <c:pt idx="18">
                  <c:v>2.0099520000000002</c:v>
                </c:pt>
                <c:pt idx="19">
                  <c:v>1.6531200000000001</c:v>
                </c:pt>
                <c:pt idx="20">
                  <c:v>1.9031040000000001</c:v>
                </c:pt>
                <c:pt idx="21">
                  <c:v>1.7801279999999997</c:v>
                </c:pt>
                <c:pt idx="22">
                  <c:v>1.3426560000000001</c:v>
                </c:pt>
                <c:pt idx="23">
                  <c:v>1.3204800000000003</c:v>
                </c:pt>
                <c:pt idx="24">
                  <c:v>1.0160640000000001</c:v>
                </c:pt>
                <c:pt idx="25">
                  <c:v>1.4273279999999999</c:v>
                </c:pt>
                <c:pt idx="26">
                  <c:v>2.1712319999999998</c:v>
                </c:pt>
                <c:pt idx="27">
                  <c:v>2.5663680000000002</c:v>
                </c:pt>
                <c:pt idx="28">
                  <c:v>2.7800639999999999</c:v>
                </c:pt>
                <c:pt idx="29">
                  <c:v>2.6046719999999999</c:v>
                </c:pt>
                <c:pt idx="30">
                  <c:v>2.4615360000000002</c:v>
                </c:pt>
                <c:pt idx="31">
                  <c:v>2.1994560000000001</c:v>
                </c:pt>
                <c:pt idx="32">
                  <c:v>2.2458239999999998</c:v>
                </c:pt>
                <c:pt idx="33">
                  <c:v>2.397024</c:v>
                </c:pt>
                <c:pt idx="34">
                  <c:v>1.9454400000000001</c:v>
                </c:pt>
                <c:pt idx="35">
                  <c:v>1.9776960000000001</c:v>
                </c:pt>
                <c:pt idx="36">
                  <c:v>1.9212480000000003</c:v>
                </c:pt>
                <c:pt idx="37">
                  <c:v>1.8506879999999999</c:v>
                </c:pt>
                <c:pt idx="38">
                  <c:v>2.2478400000000001</c:v>
                </c:pt>
                <c:pt idx="39">
                  <c:v>2.5159679999999995</c:v>
                </c:pt>
                <c:pt idx="40">
                  <c:v>2.8425600000000002</c:v>
                </c:pt>
                <c:pt idx="41">
                  <c:v>2.8304640000000005</c:v>
                </c:pt>
                <c:pt idx="42">
                  <c:v>3.1973760000000002</c:v>
                </c:pt>
                <c:pt idx="43">
                  <c:v>3.3626880000000003</c:v>
                </c:pt>
                <c:pt idx="44">
                  <c:v>2.9695680000000002</c:v>
                </c:pt>
                <c:pt idx="45">
                  <c:v>3.0360960000000001</c:v>
                </c:pt>
                <c:pt idx="46">
                  <c:v>3.0864959999999999</c:v>
                </c:pt>
                <c:pt idx="47">
                  <c:v>2.919168</c:v>
                </c:pt>
                <c:pt idx="48">
                  <c:v>3.0965760000000007</c:v>
                </c:pt>
                <c:pt idx="49">
                  <c:v>3.2296320000000005</c:v>
                </c:pt>
                <c:pt idx="50">
                  <c:v>2.7276480000000003</c:v>
                </c:pt>
                <c:pt idx="51">
                  <c:v>2.638944</c:v>
                </c:pt>
                <c:pt idx="52">
                  <c:v>2.4534720000000001</c:v>
                </c:pt>
                <c:pt idx="53">
                  <c:v>2.0704320000000003</c:v>
                </c:pt>
                <c:pt idx="54">
                  <c:v>1.8063360000000002</c:v>
                </c:pt>
                <c:pt idx="55">
                  <c:v>1.7478720000000001</c:v>
                </c:pt>
                <c:pt idx="56">
                  <c:v>1.7815392000000001</c:v>
                </c:pt>
                <c:pt idx="57">
                  <c:v>2.0012832</c:v>
                </c:pt>
                <c:pt idx="58">
                  <c:v>2.6020512000000005</c:v>
                </c:pt>
                <c:pt idx="59">
                  <c:v>2.6399237760000003</c:v>
                </c:pt>
                <c:pt idx="60">
                  <c:v>2.8792794240000004</c:v>
                </c:pt>
                <c:pt idx="61">
                  <c:v>2.8682156160000001</c:v>
                </c:pt>
                <c:pt idx="62">
                  <c:v>2.1909625920000004</c:v>
                </c:pt>
                <c:pt idx="63">
                  <c:v>2.0391860159999999</c:v>
                </c:pt>
                <c:pt idx="64">
                  <c:v>2.5564351680000006</c:v>
                </c:pt>
                <c:pt idx="65">
                  <c:v>2.6711213760000003</c:v>
                </c:pt>
                <c:pt idx="66">
                  <c:v>3.5649844266883255</c:v>
                </c:pt>
                <c:pt idx="67">
                  <c:v>3.8485898015332034</c:v>
                </c:pt>
                <c:pt idx="68">
                  <c:v>3.1517651840112522</c:v>
                </c:pt>
                <c:pt idx="69">
                  <c:v>3.2198253440112516</c:v>
                </c:pt>
                <c:pt idx="70">
                  <c:v>3.353999317322927</c:v>
                </c:pt>
                <c:pt idx="71">
                  <c:v>3.705569161990244</c:v>
                </c:pt>
                <c:pt idx="72">
                  <c:v>3.9064577795121957</c:v>
                </c:pt>
                <c:pt idx="73">
                  <c:v>3.9944827231143747</c:v>
                </c:pt>
                <c:pt idx="74">
                  <c:v>2.891508963114374</c:v>
                </c:pt>
                <c:pt idx="75">
                  <c:v>2.6959628636021788</c:v>
                </c:pt>
                <c:pt idx="76">
                  <c:v>2.0966060636021786</c:v>
                </c:pt>
                <c:pt idx="77">
                  <c:v>1.9340229520646499</c:v>
                </c:pt>
                <c:pt idx="78">
                  <c:v>2.31764820229946</c:v>
                </c:pt>
                <c:pt idx="79">
                  <c:v>2.3340382822994603</c:v>
                </c:pt>
                <c:pt idx="80">
                  <c:v>3.1638238822994604</c:v>
                </c:pt>
                <c:pt idx="81">
                  <c:v>3.061654113679118</c:v>
                </c:pt>
                <c:pt idx="82">
                  <c:v>3.7424590979993124</c:v>
                </c:pt>
              </c:numCache>
            </c:numRef>
          </c:xVal>
          <c:yVal>
            <c:numRef>
              <c:f>'Stability, Yield Goals'!$X$45:$X$127</c:f>
              <c:numCache>
                <c:formatCode>General</c:formatCode>
                <c:ptCount val="83"/>
                <c:pt idx="0">
                  <c:v>1.4716800000000001</c:v>
                </c:pt>
                <c:pt idx="1">
                  <c:v>1.8144</c:v>
                </c:pt>
                <c:pt idx="2">
                  <c:v>1.3843200000000002</c:v>
                </c:pt>
                <c:pt idx="3">
                  <c:v>2.1638400000000004</c:v>
                </c:pt>
                <c:pt idx="4">
                  <c:v>0.83328000000000013</c:v>
                </c:pt>
                <c:pt idx="5">
                  <c:v>1.7942400000000003</c:v>
                </c:pt>
                <c:pt idx="6">
                  <c:v>2.2579199999999999</c:v>
                </c:pt>
                <c:pt idx="7">
                  <c:v>0.55103999999999997</c:v>
                </c:pt>
                <c:pt idx="8">
                  <c:v>0.66528000000000009</c:v>
                </c:pt>
                <c:pt idx="9">
                  <c:v>0.73248000000000002</c:v>
                </c:pt>
                <c:pt idx="10">
                  <c:v>1.5523200000000001</c:v>
                </c:pt>
                <c:pt idx="11">
                  <c:v>0.66528000000000009</c:v>
                </c:pt>
                <c:pt idx="12">
                  <c:v>1.0147200000000001</c:v>
                </c:pt>
                <c:pt idx="13">
                  <c:v>1.6195200000000003</c:v>
                </c:pt>
                <c:pt idx="14">
                  <c:v>2.3116800000000004</c:v>
                </c:pt>
                <c:pt idx="15">
                  <c:v>1.3238400000000001</c:v>
                </c:pt>
                <c:pt idx="16">
                  <c:v>1.4380800000000002</c:v>
                </c:pt>
                <c:pt idx="17">
                  <c:v>1.6262400000000001</c:v>
                </c:pt>
                <c:pt idx="18">
                  <c:v>1.1222399999999999</c:v>
                </c:pt>
                <c:pt idx="19">
                  <c:v>2.1571200000000004</c:v>
                </c:pt>
                <c:pt idx="20">
                  <c:v>1.0281600000000002</c:v>
                </c:pt>
                <c:pt idx="21">
                  <c:v>0.16800000000000004</c:v>
                </c:pt>
                <c:pt idx="22">
                  <c:v>1.0483200000000001</c:v>
                </c:pt>
                <c:pt idx="23">
                  <c:v>1.1424000000000001</c:v>
                </c:pt>
                <c:pt idx="24">
                  <c:v>2.3990400000000003</c:v>
                </c:pt>
                <c:pt idx="25">
                  <c:v>2.6476800000000003</c:v>
                </c:pt>
                <c:pt idx="26">
                  <c:v>2.36544</c:v>
                </c:pt>
                <c:pt idx="27">
                  <c:v>1.8547200000000001</c:v>
                </c:pt>
                <c:pt idx="28">
                  <c:v>1.8144</c:v>
                </c:pt>
                <c:pt idx="29">
                  <c:v>2.17056</c:v>
                </c:pt>
                <c:pt idx="30">
                  <c:v>1.4918400000000001</c:v>
                </c:pt>
                <c:pt idx="31">
                  <c:v>2.0092800000000004</c:v>
                </c:pt>
                <c:pt idx="32">
                  <c:v>2.3184</c:v>
                </c:pt>
                <c:pt idx="33">
                  <c:v>0.66528000000000009</c:v>
                </c:pt>
                <c:pt idx="34">
                  <c:v>1.5993600000000001</c:v>
                </c:pt>
                <c:pt idx="35">
                  <c:v>1.8211200000000001</c:v>
                </c:pt>
                <c:pt idx="36">
                  <c:v>2.0832000000000002</c:v>
                </c:pt>
                <c:pt idx="37">
                  <c:v>1.9891200000000002</c:v>
                </c:pt>
                <c:pt idx="38">
                  <c:v>2.4931200000000002</c:v>
                </c:pt>
                <c:pt idx="39">
                  <c:v>2.9097600000000003</c:v>
                </c:pt>
                <c:pt idx="40">
                  <c:v>2.0428800000000003</c:v>
                </c:pt>
                <c:pt idx="41">
                  <c:v>3.2121600000000003</c:v>
                </c:pt>
                <c:pt idx="42">
                  <c:v>3.0441600000000002</c:v>
                </c:pt>
                <c:pt idx="43">
                  <c:v>1.5993600000000001</c:v>
                </c:pt>
                <c:pt idx="44">
                  <c:v>2.2646400000000004</c:v>
                </c:pt>
                <c:pt idx="45">
                  <c:v>3.3801600000000005</c:v>
                </c:pt>
                <c:pt idx="46">
                  <c:v>2.4864000000000002</c:v>
                </c:pt>
                <c:pt idx="47">
                  <c:v>2.1907200000000002</c:v>
                </c:pt>
                <c:pt idx="48">
                  <c:v>2.7081600000000003</c:v>
                </c:pt>
                <c:pt idx="49">
                  <c:v>1.7068800000000002</c:v>
                </c:pt>
                <c:pt idx="50">
                  <c:v>2.1907200000000002</c:v>
                </c:pt>
                <c:pt idx="51">
                  <c:v>1.5724800000000003</c:v>
                </c:pt>
                <c:pt idx="52">
                  <c:v>1.4313600000000002</c:v>
                </c:pt>
                <c:pt idx="53">
                  <c:v>0.82656000000000007</c:v>
                </c:pt>
                <c:pt idx="54">
                  <c:v>1.9958400000000001</c:v>
                </c:pt>
                <c:pt idx="55">
                  <c:v>1.6847040000000002</c:v>
                </c:pt>
                <c:pt idx="56">
                  <c:v>2.1638400000000004</c:v>
                </c:pt>
                <c:pt idx="57">
                  <c:v>2.8291200000000005</c:v>
                </c:pt>
                <c:pt idx="58">
                  <c:v>2.1220819200000007</c:v>
                </c:pt>
                <c:pt idx="59">
                  <c:v>2.4825561600000001</c:v>
                </c:pt>
                <c:pt idx="60">
                  <c:v>2.1269606400000001</c:v>
                </c:pt>
                <c:pt idx="61">
                  <c:v>0.57160991999999999</c:v>
                </c:pt>
                <c:pt idx="62">
                  <c:v>1.61616</c:v>
                </c:pt>
                <c:pt idx="63">
                  <c:v>4.2067200000000007</c:v>
                </c:pt>
                <c:pt idx="64">
                  <c:v>2.5092480000000004</c:v>
                </c:pt>
                <c:pt idx="65">
                  <c:v>3.551153422294417</c:v>
                </c:pt>
                <c:pt idx="66">
                  <c:v>2.5615112494829271</c:v>
                </c:pt>
                <c:pt idx="67">
                  <c:v>1.8839712749268296</c:v>
                </c:pt>
                <c:pt idx="68">
                  <c:v>2.7361152</c:v>
                </c:pt>
                <c:pt idx="69">
                  <c:v>3.9984000000000006</c:v>
                </c:pt>
                <c:pt idx="70">
                  <c:v>3.7334107317073175</c:v>
                </c:pt>
                <c:pt idx="71">
                  <c:v>2.5536000000000003</c:v>
                </c:pt>
                <c:pt idx="72">
                  <c:v>3.0295316786739295</c:v>
                </c:pt>
                <c:pt idx="73">
                  <c:v>0.32182080000000002</c:v>
                </c:pt>
                <c:pt idx="74">
                  <c:v>3.0815904000000005</c:v>
                </c:pt>
                <c:pt idx="75">
                  <c:v>0.55574400000000002</c:v>
                </c:pt>
                <c:pt idx="76">
                  <c:v>2.4875879735488327</c:v>
                </c:pt>
                <c:pt idx="77">
                  <c:v>1.6005716341160345</c:v>
                </c:pt>
                <c:pt idx="78">
                  <c:v>3.1362240000000008</c:v>
                </c:pt>
                <c:pt idx="79">
                  <c:v>3.3216960000000002</c:v>
                </c:pt>
                <c:pt idx="80">
                  <c:v>2.1470220781476925</c:v>
                </c:pt>
                <c:pt idx="81">
                  <c:v>3.8699215818500159</c:v>
                </c:pt>
                <c:pt idx="82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F-47DC-9721-212030A15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4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3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NPK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786568497355685"/>
                  <c:y val="-0.284041943002334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Goals'!$W$44:$W$127</c:f>
              <c:numCache>
                <c:formatCode>General</c:formatCode>
                <c:ptCount val="84"/>
                <c:pt idx="0">
                  <c:v>1.6262399999999999</c:v>
                </c:pt>
                <c:pt idx="1">
                  <c:v>2.1530880000000003</c:v>
                </c:pt>
                <c:pt idx="2">
                  <c:v>1.8735359999999999</c:v>
                </c:pt>
                <c:pt idx="3">
                  <c:v>1.9891200000000002</c:v>
                </c:pt>
                <c:pt idx="4">
                  <c:v>1.86816</c:v>
                </c:pt>
                <c:pt idx="5">
                  <c:v>2.1450239999999998</c:v>
                </c:pt>
                <c:pt idx="6">
                  <c:v>1.7525760000000001</c:v>
                </c:pt>
                <c:pt idx="7">
                  <c:v>1.9165440000000002</c:v>
                </c:pt>
                <c:pt idx="8">
                  <c:v>1.9541760000000004</c:v>
                </c:pt>
                <c:pt idx="9">
                  <c:v>1.8412800000000005</c:v>
                </c:pt>
                <c:pt idx="10">
                  <c:v>1.389696</c:v>
                </c:pt>
                <c:pt idx="11">
                  <c:v>0.7795200000000001</c:v>
                </c:pt>
                <c:pt idx="12">
                  <c:v>1.1800320000000002</c:v>
                </c:pt>
                <c:pt idx="13">
                  <c:v>1.1800320000000002</c:v>
                </c:pt>
                <c:pt idx="14">
                  <c:v>1.2929279999999999</c:v>
                </c:pt>
                <c:pt idx="15">
                  <c:v>1.3198080000000001</c:v>
                </c:pt>
                <c:pt idx="16">
                  <c:v>1.9783680000000003</c:v>
                </c:pt>
                <c:pt idx="17">
                  <c:v>2.1020160000000003</c:v>
                </c:pt>
                <c:pt idx="18">
                  <c:v>2.0294400000000001</c:v>
                </c:pt>
                <c:pt idx="19">
                  <c:v>1.7552640000000002</c:v>
                </c:pt>
                <c:pt idx="20">
                  <c:v>1.6746240000000001</c:v>
                </c:pt>
                <c:pt idx="21">
                  <c:v>1.96224</c:v>
                </c:pt>
                <c:pt idx="22">
                  <c:v>1.7230079999999999</c:v>
                </c:pt>
                <c:pt idx="23">
                  <c:v>1.3413120000000003</c:v>
                </c:pt>
                <c:pt idx="24">
                  <c:v>0.89779200000000003</c:v>
                </c:pt>
                <c:pt idx="25">
                  <c:v>0.94348799999999988</c:v>
                </c:pt>
                <c:pt idx="26">
                  <c:v>1.8359039999999998</c:v>
                </c:pt>
                <c:pt idx="27">
                  <c:v>2.4756480000000005</c:v>
                </c:pt>
                <c:pt idx="28">
                  <c:v>2.9648639999999999</c:v>
                </c:pt>
                <c:pt idx="29">
                  <c:v>2.7471360000000002</c:v>
                </c:pt>
                <c:pt idx="30">
                  <c:v>2.413824</c:v>
                </c:pt>
                <c:pt idx="31">
                  <c:v>2.3358720000000002</c:v>
                </c:pt>
                <c:pt idx="32">
                  <c:v>2.1907199999999998</c:v>
                </c:pt>
                <c:pt idx="33">
                  <c:v>2.268672</c:v>
                </c:pt>
                <c:pt idx="34">
                  <c:v>2.3278080000000001</c:v>
                </c:pt>
                <c:pt idx="35">
                  <c:v>1.9971840000000003</c:v>
                </c:pt>
                <c:pt idx="36">
                  <c:v>1.8332160000000002</c:v>
                </c:pt>
                <c:pt idx="37">
                  <c:v>1.6343040000000002</c:v>
                </c:pt>
                <c:pt idx="38">
                  <c:v>2.2014720000000003</c:v>
                </c:pt>
                <c:pt idx="39">
                  <c:v>2.3573759999999999</c:v>
                </c:pt>
                <c:pt idx="40">
                  <c:v>2.6261760000000001</c:v>
                </c:pt>
                <c:pt idx="41">
                  <c:v>2.9568000000000003</c:v>
                </c:pt>
                <c:pt idx="42">
                  <c:v>2.9783040000000001</c:v>
                </c:pt>
                <c:pt idx="43">
                  <c:v>3.2659200000000004</c:v>
                </c:pt>
                <c:pt idx="44">
                  <c:v>3.3196800000000004</c:v>
                </c:pt>
                <c:pt idx="45">
                  <c:v>3.1422719999999997</c:v>
                </c:pt>
                <c:pt idx="46">
                  <c:v>2.7632640000000004</c:v>
                </c:pt>
                <c:pt idx="47">
                  <c:v>2.8976640000000002</c:v>
                </c:pt>
                <c:pt idx="48">
                  <c:v>3.2524800000000003</c:v>
                </c:pt>
                <c:pt idx="49">
                  <c:v>3.222912</c:v>
                </c:pt>
                <c:pt idx="50">
                  <c:v>2.9541120000000003</c:v>
                </c:pt>
                <c:pt idx="51">
                  <c:v>2.6423039999999998</c:v>
                </c:pt>
                <c:pt idx="52">
                  <c:v>2.6423039999999998</c:v>
                </c:pt>
                <c:pt idx="53">
                  <c:v>2.1880320000000002</c:v>
                </c:pt>
                <c:pt idx="54">
                  <c:v>2.0778240000000006</c:v>
                </c:pt>
                <c:pt idx="55">
                  <c:v>1.5321600000000002</c:v>
                </c:pt>
                <c:pt idx="56">
                  <c:v>1.7015040000000003</c:v>
                </c:pt>
                <c:pt idx="57">
                  <c:v>1.8028415999999998</c:v>
                </c:pt>
                <c:pt idx="58">
                  <c:v>2.3377536000000001</c:v>
                </c:pt>
                <c:pt idx="59">
                  <c:v>2.6710656000000004</c:v>
                </c:pt>
                <c:pt idx="60">
                  <c:v>2.8460167680000006</c:v>
                </c:pt>
                <c:pt idx="61">
                  <c:v>2.9735032320000001</c:v>
                </c:pt>
                <c:pt idx="62">
                  <c:v>2.6926394880000006</c:v>
                </c:pt>
                <c:pt idx="63">
                  <c:v>2.072450688</c:v>
                </c:pt>
                <c:pt idx="64">
                  <c:v>1.7258922240000001</c:v>
                </c:pt>
                <c:pt idx="65">
                  <c:v>2.5577959680000002</c:v>
                </c:pt>
                <c:pt idx="66">
                  <c:v>3.3328512000000003</c:v>
                </c:pt>
                <c:pt idx="67">
                  <c:v>4.1068485689177674</c:v>
                </c:pt>
                <c:pt idx="68">
                  <c:v>3.4487650687109377</c:v>
                </c:pt>
                <c:pt idx="69">
                  <c:v>3.198654378681669</c:v>
                </c:pt>
                <c:pt idx="70">
                  <c:v>2.8726390897639029</c:v>
                </c:pt>
                <c:pt idx="71">
                  <c:v>3.4473945899707314</c:v>
                </c:pt>
                <c:pt idx="72">
                  <c:v>4.1871703726829272</c:v>
                </c:pt>
                <c:pt idx="73">
                  <c:v>4.1141642926829274</c:v>
                </c:pt>
                <c:pt idx="74">
                  <c:v>3.7266169641524987</c:v>
                </c:pt>
                <c:pt idx="75">
                  <c:v>2.3619809914695717</c:v>
                </c:pt>
                <c:pt idx="76">
                  <c:v>2.5731771514695718</c:v>
                </c:pt>
                <c:pt idx="77">
                  <c:v>1.5836620800000001</c:v>
                </c:pt>
                <c:pt idx="78">
                  <c:v>2.4499689494195329</c:v>
                </c:pt>
                <c:pt idx="79">
                  <c:v>1.8575614430659471</c:v>
                </c:pt>
                <c:pt idx="80">
                  <c:v>2.8897534430659468</c:v>
                </c:pt>
                <c:pt idx="81">
                  <c:v>3.223396653646414</c:v>
                </c:pt>
                <c:pt idx="82">
                  <c:v>3.4419768312590775</c:v>
                </c:pt>
                <c:pt idx="83">
                  <c:v>3.7354558639990834</c:v>
                </c:pt>
              </c:numCache>
            </c:numRef>
          </c:xVal>
          <c:yVal>
            <c:numRef>
              <c:f>'Stability, Yield Goals'!$X$44:$X$127</c:f>
              <c:numCache>
                <c:formatCode>General</c:formatCode>
                <c:ptCount val="84"/>
                <c:pt idx="0">
                  <c:v>1.6867200000000002</c:v>
                </c:pt>
                <c:pt idx="1">
                  <c:v>1.4716800000000001</c:v>
                </c:pt>
                <c:pt idx="2">
                  <c:v>1.8144</c:v>
                </c:pt>
                <c:pt idx="3">
                  <c:v>1.3843200000000002</c:v>
                </c:pt>
                <c:pt idx="4">
                  <c:v>2.1638400000000004</c:v>
                </c:pt>
                <c:pt idx="5">
                  <c:v>0.83328000000000013</c:v>
                </c:pt>
                <c:pt idx="6">
                  <c:v>1.7942400000000003</c:v>
                </c:pt>
                <c:pt idx="7">
                  <c:v>2.2579199999999999</c:v>
                </c:pt>
                <c:pt idx="8">
                  <c:v>0.55103999999999997</c:v>
                </c:pt>
                <c:pt idx="9">
                  <c:v>0.66528000000000009</c:v>
                </c:pt>
                <c:pt idx="10">
                  <c:v>0.73248000000000002</c:v>
                </c:pt>
                <c:pt idx="11">
                  <c:v>1.5523200000000001</c:v>
                </c:pt>
                <c:pt idx="12">
                  <c:v>0.66528000000000009</c:v>
                </c:pt>
                <c:pt idx="13">
                  <c:v>1.0147200000000001</c:v>
                </c:pt>
                <c:pt idx="14">
                  <c:v>1.6195200000000003</c:v>
                </c:pt>
                <c:pt idx="15">
                  <c:v>2.3116800000000004</c:v>
                </c:pt>
                <c:pt idx="16">
                  <c:v>1.3238400000000001</c:v>
                </c:pt>
                <c:pt idx="17">
                  <c:v>1.4380800000000002</c:v>
                </c:pt>
                <c:pt idx="18">
                  <c:v>1.6262400000000001</c:v>
                </c:pt>
                <c:pt idx="19">
                  <c:v>1.1222399999999999</c:v>
                </c:pt>
                <c:pt idx="20">
                  <c:v>2.1571200000000004</c:v>
                </c:pt>
                <c:pt idx="21">
                  <c:v>1.0281600000000002</c:v>
                </c:pt>
                <c:pt idx="22">
                  <c:v>0.16800000000000004</c:v>
                </c:pt>
                <c:pt idx="23">
                  <c:v>1.0483200000000001</c:v>
                </c:pt>
                <c:pt idx="24">
                  <c:v>1.1424000000000001</c:v>
                </c:pt>
                <c:pt idx="25">
                  <c:v>2.3990400000000003</c:v>
                </c:pt>
                <c:pt idx="26">
                  <c:v>2.6476800000000003</c:v>
                </c:pt>
                <c:pt idx="27">
                  <c:v>2.36544</c:v>
                </c:pt>
                <c:pt idx="28">
                  <c:v>1.8547200000000001</c:v>
                </c:pt>
                <c:pt idx="29">
                  <c:v>1.8144</c:v>
                </c:pt>
                <c:pt idx="30">
                  <c:v>2.17056</c:v>
                </c:pt>
                <c:pt idx="31">
                  <c:v>1.4918400000000001</c:v>
                </c:pt>
                <c:pt idx="32">
                  <c:v>2.0092800000000004</c:v>
                </c:pt>
                <c:pt idx="33">
                  <c:v>2.3184</c:v>
                </c:pt>
                <c:pt idx="34">
                  <c:v>0.66528000000000009</c:v>
                </c:pt>
                <c:pt idx="35">
                  <c:v>1.5993600000000001</c:v>
                </c:pt>
                <c:pt idx="36">
                  <c:v>1.8211200000000001</c:v>
                </c:pt>
                <c:pt idx="37">
                  <c:v>2.0832000000000002</c:v>
                </c:pt>
                <c:pt idx="38">
                  <c:v>1.9891200000000002</c:v>
                </c:pt>
                <c:pt idx="39">
                  <c:v>2.4931200000000002</c:v>
                </c:pt>
                <c:pt idx="40">
                  <c:v>2.9097600000000003</c:v>
                </c:pt>
                <c:pt idx="41">
                  <c:v>2.0428800000000003</c:v>
                </c:pt>
                <c:pt idx="42">
                  <c:v>3.2121600000000003</c:v>
                </c:pt>
                <c:pt idx="43">
                  <c:v>3.0441600000000002</c:v>
                </c:pt>
                <c:pt idx="44">
                  <c:v>1.5993600000000001</c:v>
                </c:pt>
                <c:pt idx="45">
                  <c:v>2.2646400000000004</c:v>
                </c:pt>
                <c:pt idx="46">
                  <c:v>3.3801600000000005</c:v>
                </c:pt>
                <c:pt idx="47">
                  <c:v>2.4864000000000002</c:v>
                </c:pt>
                <c:pt idx="48">
                  <c:v>2.1907200000000002</c:v>
                </c:pt>
                <c:pt idx="49">
                  <c:v>2.7081600000000003</c:v>
                </c:pt>
                <c:pt idx="50">
                  <c:v>1.7068800000000002</c:v>
                </c:pt>
                <c:pt idx="51">
                  <c:v>2.1907200000000002</c:v>
                </c:pt>
                <c:pt idx="52">
                  <c:v>1.5724800000000003</c:v>
                </c:pt>
                <c:pt idx="53">
                  <c:v>1.4313600000000002</c:v>
                </c:pt>
                <c:pt idx="54">
                  <c:v>0.82656000000000007</c:v>
                </c:pt>
                <c:pt idx="55">
                  <c:v>1.9958400000000001</c:v>
                </c:pt>
                <c:pt idx="56">
                  <c:v>1.6847040000000002</c:v>
                </c:pt>
                <c:pt idx="57">
                  <c:v>2.1638400000000004</c:v>
                </c:pt>
                <c:pt idx="58">
                  <c:v>2.8291200000000005</c:v>
                </c:pt>
                <c:pt idx="59">
                  <c:v>2.1220819200000007</c:v>
                </c:pt>
                <c:pt idx="60">
                  <c:v>2.4825561600000001</c:v>
                </c:pt>
                <c:pt idx="61">
                  <c:v>2.1269606400000001</c:v>
                </c:pt>
                <c:pt idx="62">
                  <c:v>0.57160991999999999</c:v>
                </c:pt>
                <c:pt idx="63">
                  <c:v>1.61616</c:v>
                </c:pt>
                <c:pt idx="64">
                  <c:v>4.2067200000000007</c:v>
                </c:pt>
                <c:pt idx="65">
                  <c:v>2.5092480000000004</c:v>
                </c:pt>
                <c:pt idx="66">
                  <c:v>3.551153422294417</c:v>
                </c:pt>
                <c:pt idx="67">
                  <c:v>2.5615112494829271</c:v>
                </c:pt>
                <c:pt idx="68">
                  <c:v>1.8839712749268296</c:v>
                </c:pt>
                <c:pt idx="69">
                  <c:v>2.7361152</c:v>
                </c:pt>
                <c:pt idx="70">
                  <c:v>3.9984000000000006</c:v>
                </c:pt>
                <c:pt idx="71">
                  <c:v>3.7334107317073175</c:v>
                </c:pt>
                <c:pt idx="72">
                  <c:v>2.5536000000000003</c:v>
                </c:pt>
                <c:pt idx="73">
                  <c:v>3.0295316786739295</c:v>
                </c:pt>
                <c:pt idx="74">
                  <c:v>0.32182080000000002</c:v>
                </c:pt>
                <c:pt idx="75">
                  <c:v>3.0815904000000005</c:v>
                </c:pt>
                <c:pt idx="76">
                  <c:v>0.55574400000000002</c:v>
                </c:pt>
                <c:pt idx="77">
                  <c:v>2.4875879735488327</c:v>
                </c:pt>
                <c:pt idx="78">
                  <c:v>1.6005716341160345</c:v>
                </c:pt>
                <c:pt idx="79">
                  <c:v>3.1362240000000008</c:v>
                </c:pt>
                <c:pt idx="80">
                  <c:v>3.3216960000000002</c:v>
                </c:pt>
                <c:pt idx="81">
                  <c:v>2.1470220781476925</c:v>
                </c:pt>
                <c:pt idx="82">
                  <c:v>3.8699215818500159</c:v>
                </c:pt>
                <c:pt idx="83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5-4FD7-A991-0DA93DE4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3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5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4184603354541505"/>
          <c:y val="5.2813921939300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80660506426094"/>
          <c:y val="2.54284291633963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674245899044325"/>
                  <c:y val="-0.323910110302653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Goals'!$Y$46:$Y$127</c:f>
              <c:numCache>
                <c:formatCode>General</c:formatCode>
                <c:ptCount val="82"/>
                <c:pt idx="0">
                  <c:v>1.2547583999999998</c:v>
                </c:pt>
                <c:pt idx="1">
                  <c:v>1.3531392000000002</c:v>
                </c:pt>
                <c:pt idx="2">
                  <c:v>1.2515328000000001</c:v>
                </c:pt>
                <c:pt idx="3">
                  <c:v>1.2950784</c:v>
                </c:pt>
                <c:pt idx="4">
                  <c:v>1.1515392000000002</c:v>
                </c:pt>
                <c:pt idx="5">
                  <c:v>1.1934720000000003</c:v>
                </c:pt>
                <c:pt idx="6">
                  <c:v>1.2128255999999999</c:v>
                </c:pt>
                <c:pt idx="7">
                  <c:v>0.91607040000000017</c:v>
                </c:pt>
                <c:pt idx="8">
                  <c:v>0.60318720000000015</c:v>
                </c:pt>
                <c:pt idx="9">
                  <c:v>0.6177024000000001</c:v>
                </c:pt>
                <c:pt idx="10">
                  <c:v>0.63060480000000008</c:v>
                </c:pt>
                <c:pt idx="11">
                  <c:v>0.49351680000000009</c:v>
                </c:pt>
                <c:pt idx="12">
                  <c:v>0.66769920000000016</c:v>
                </c:pt>
                <c:pt idx="13">
                  <c:v>0.92736000000000018</c:v>
                </c:pt>
                <c:pt idx="14">
                  <c:v>1.1499264000000002</c:v>
                </c:pt>
                <c:pt idx="15">
                  <c:v>1.0483199999999999</c:v>
                </c:pt>
                <c:pt idx="16">
                  <c:v>1.2676608</c:v>
                </c:pt>
                <c:pt idx="17">
                  <c:v>1.2144383999999999</c:v>
                </c:pt>
                <c:pt idx="18">
                  <c:v>1.0531583999999998</c:v>
                </c:pt>
                <c:pt idx="19">
                  <c:v>0.99832320000000008</c:v>
                </c:pt>
                <c:pt idx="20">
                  <c:v>1.0450944</c:v>
                </c:pt>
                <c:pt idx="21">
                  <c:v>0.84349440000000009</c:v>
                </c:pt>
                <c:pt idx="22">
                  <c:v>1.0241280000000001</c:v>
                </c:pt>
                <c:pt idx="23">
                  <c:v>1.0983168000000001</c:v>
                </c:pt>
                <c:pt idx="24">
                  <c:v>1.3241087999999999</c:v>
                </c:pt>
                <c:pt idx="25">
                  <c:v>1.5724800000000003</c:v>
                </c:pt>
                <c:pt idx="26">
                  <c:v>1.6321536000000003</c:v>
                </c:pt>
                <c:pt idx="27">
                  <c:v>1.4853888000000002</c:v>
                </c:pt>
                <c:pt idx="28">
                  <c:v>1.4982912000000002</c:v>
                </c:pt>
                <c:pt idx="29">
                  <c:v>1.4805504000000003</c:v>
                </c:pt>
                <c:pt idx="30">
                  <c:v>1.1241216000000001</c:v>
                </c:pt>
                <c:pt idx="31">
                  <c:v>1.354752</c:v>
                </c:pt>
                <c:pt idx="32">
                  <c:v>1.6644096000000002</c:v>
                </c:pt>
                <c:pt idx="33">
                  <c:v>1.5434496000000002</c:v>
                </c:pt>
                <c:pt idx="34">
                  <c:v>1.3257216000000003</c:v>
                </c:pt>
                <c:pt idx="35">
                  <c:v>1.4676480000000001</c:v>
                </c:pt>
                <c:pt idx="36">
                  <c:v>1.3660416000000002</c:v>
                </c:pt>
                <c:pt idx="37">
                  <c:v>1.2789504</c:v>
                </c:pt>
                <c:pt idx="38">
                  <c:v>1.4660352000000001</c:v>
                </c:pt>
                <c:pt idx="39">
                  <c:v>1.5482880000000003</c:v>
                </c:pt>
                <c:pt idx="40">
                  <c:v>1.6015104</c:v>
                </c:pt>
                <c:pt idx="41">
                  <c:v>1.588608</c:v>
                </c:pt>
                <c:pt idx="42">
                  <c:v>1.4918400000000003</c:v>
                </c:pt>
                <c:pt idx="43">
                  <c:v>1.435392</c:v>
                </c:pt>
                <c:pt idx="44">
                  <c:v>1.4144256000000002</c:v>
                </c:pt>
                <c:pt idx="45">
                  <c:v>1.5305472000000004</c:v>
                </c:pt>
                <c:pt idx="46">
                  <c:v>1.6321536000000003</c:v>
                </c:pt>
                <c:pt idx="47">
                  <c:v>1.6773120000000004</c:v>
                </c:pt>
                <c:pt idx="48">
                  <c:v>1.8966528</c:v>
                </c:pt>
                <c:pt idx="49">
                  <c:v>1.9418112000000005</c:v>
                </c:pt>
                <c:pt idx="50">
                  <c:v>1.8514944</c:v>
                </c:pt>
                <c:pt idx="51">
                  <c:v>1.6756992000000002</c:v>
                </c:pt>
                <c:pt idx="52">
                  <c:v>1.5434496</c:v>
                </c:pt>
                <c:pt idx="53">
                  <c:v>1.2612096000000002</c:v>
                </c:pt>
                <c:pt idx="54">
                  <c:v>1.2724992000000002</c:v>
                </c:pt>
                <c:pt idx="55">
                  <c:v>1.1467008000000003</c:v>
                </c:pt>
                <c:pt idx="56">
                  <c:v>1.2676608</c:v>
                </c:pt>
                <c:pt idx="57">
                  <c:v>1.3273344</c:v>
                </c:pt>
                <c:pt idx="58">
                  <c:v>1.3699300608</c:v>
                </c:pt>
                <c:pt idx="59">
                  <c:v>1.3271005440000001</c:v>
                </c:pt>
                <c:pt idx="60">
                  <c:v>1.2859983359999998</c:v>
                </c:pt>
                <c:pt idx="61">
                  <c:v>0.97976309760000002</c:v>
                </c:pt>
                <c:pt idx="62">
                  <c:v>0.94428149760000013</c:v>
                </c:pt>
                <c:pt idx="63">
                  <c:v>1.0629658368000001</c:v>
                </c:pt>
                <c:pt idx="64">
                  <c:v>0.99451215360000012</c:v>
                </c:pt>
                <c:pt idx="65">
                  <c:v>1.267895756633665</c:v>
                </c:pt>
                <c:pt idx="66">
                  <c:v>1.5885521931823483</c:v>
                </c:pt>
                <c:pt idx="67">
                  <c:v>1.5471416728935674</c:v>
                </c:pt>
                <c:pt idx="68">
                  <c:v>1.5025638808935675</c:v>
                </c:pt>
                <c:pt idx="69">
                  <c:v>1.5622374808935675</c:v>
                </c:pt>
                <c:pt idx="70">
                  <c:v>1.4432503687867317</c:v>
                </c:pt>
                <c:pt idx="71">
                  <c:v>1.3707683706380489</c:v>
                </c:pt>
                <c:pt idx="72">
                  <c:v>1.5194783941273569</c:v>
                </c:pt>
                <c:pt idx="73">
                  <c:v>1.2563339461273568</c:v>
                </c:pt>
                <c:pt idx="74">
                  <c:v>1.4004537541273567</c:v>
                </c:pt>
                <c:pt idx="75">
                  <c:v>1.1744247512005275</c:v>
                </c:pt>
                <c:pt idx="76">
                  <c:v>1.1827819299637485</c:v>
                </c:pt>
                <c:pt idx="77">
                  <c:v>0.94689510935127774</c:v>
                </c:pt>
                <c:pt idx="78">
                  <c:v>1.1646231093512778</c:v>
                </c:pt>
                <c:pt idx="79">
                  <c:v>0.97405466135127794</c:v>
                </c:pt>
                <c:pt idx="80">
                  <c:v>1.1736419483772469</c:v>
                </c:pt>
                <c:pt idx="81">
                  <c:v>1.310851223630626</c:v>
                </c:pt>
              </c:numCache>
            </c:numRef>
          </c:xVal>
          <c:yVal>
            <c:numRef>
              <c:f>'Stability, Yield Goals'!$AB$46:$AB$127</c:f>
              <c:numCache>
                <c:formatCode>General</c:formatCode>
                <c:ptCount val="82"/>
                <c:pt idx="0">
                  <c:v>0.94080000000000008</c:v>
                </c:pt>
                <c:pt idx="1">
                  <c:v>1.2969600000000001</c:v>
                </c:pt>
                <c:pt idx="2">
                  <c:v>1.4784000000000002</c:v>
                </c:pt>
                <c:pt idx="3">
                  <c:v>0.22848000000000002</c:v>
                </c:pt>
                <c:pt idx="4">
                  <c:v>1.0281600000000002</c:v>
                </c:pt>
                <c:pt idx="5">
                  <c:v>1.0214400000000001</c:v>
                </c:pt>
                <c:pt idx="6">
                  <c:v>6.0480000000000006E-2</c:v>
                </c:pt>
                <c:pt idx="7">
                  <c:v>0.17472000000000001</c:v>
                </c:pt>
                <c:pt idx="8">
                  <c:v>0.28896000000000005</c:v>
                </c:pt>
                <c:pt idx="9">
                  <c:v>1.0819200000000002</c:v>
                </c:pt>
                <c:pt idx="10">
                  <c:v>0.45024000000000008</c:v>
                </c:pt>
                <c:pt idx="11">
                  <c:v>0.78624000000000016</c:v>
                </c:pt>
                <c:pt idx="12">
                  <c:v>1.2566400000000002</c:v>
                </c:pt>
                <c:pt idx="13">
                  <c:v>1.2163200000000001</c:v>
                </c:pt>
                <c:pt idx="14">
                  <c:v>0.65856000000000003</c:v>
                </c:pt>
                <c:pt idx="15">
                  <c:v>1.36416</c:v>
                </c:pt>
                <c:pt idx="16">
                  <c:v>0.56447999999999998</c:v>
                </c:pt>
                <c:pt idx="17">
                  <c:v>0.58464000000000005</c:v>
                </c:pt>
                <c:pt idx="18">
                  <c:v>0.98784000000000016</c:v>
                </c:pt>
                <c:pt idx="19">
                  <c:v>0.85344000000000009</c:v>
                </c:pt>
                <c:pt idx="20">
                  <c:v>0.52416000000000007</c:v>
                </c:pt>
                <c:pt idx="21">
                  <c:v>1.3171200000000001</c:v>
                </c:pt>
                <c:pt idx="22">
                  <c:v>0.89376000000000011</c:v>
                </c:pt>
                <c:pt idx="23">
                  <c:v>1.9286400000000001</c:v>
                </c:pt>
                <c:pt idx="24">
                  <c:v>1.8883200000000002</c:v>
                </c:pt>
                <c:pt idx="25">
                  <c:v>0.77280000000000004</c:v>
                </c:pt>
                <c:pt idx="26">
                  <c:v>0.7056</c:v>
                </c:pt>
                <c:pt idx="27">
                  <c:v>0.94752000000000014</c:v>
                </c:pt>
                <c:pt idx="28">
                  <c:v>1.8547200000000001</c:v>
                </c:pt>
                <c:pt idx="29">
                  <c:v>0.40320000000000006</c:v>
                </c:pt>
                <c:pt idx="30">
                  <c:v>1.7337600000000002</c:v>
                </c:pt>
                <c:pt idx="31">
                  <c:v>1.9958400000000001</c:v>
                </c:pt>
                <c:pt idx="32">
                  <c:v>0.44352000000000003</c:v>
                </c:pt>
                <c:pt idx="33">
                  <c:v>0.94752000000000014</c:v>
                </c:pt>
                <c:pt idx="34">
                  <c:v>0.99456000000000011</c:v>
                </c:pt>
                <c:pt idx="35">
                  <c:v>1.3104</c:v>
                </c:pt>
                <c:pt idx="36">
                  <c:v>1.6329600000000002</c:v>
                </c:pt>
                <c:pt idx="37">
                  <c:v>1.2230400000000001</c:v>
                </c:pt>
                <c:pt idx="38">
                  <c:v>1.2902400000000003</c:v>
                </c:pt>
                <c:pt idx="39">
                  <c:v>1.2163200000000001</c:v>
                </c:pt>
                <c:pt idx="40">
                  <c:v>1.2566400000000002</c:v>
                </c:pt>
                <c:pt idx="41">
                  <c:v>1.2297600000000002</c:v>
                </c:pt>
                <c:pt idx="42">
                  <c:v>0.98784000000000016</c:v>
                </c:pt>
                <c:pt idx="43">
                  <c:v>1.2028800000000002</c:v>
                </c:pt>
                <c:pt idx="44">
                  <c:v>1.7001600000000001</c:v>
                </c:pt>
                <c:pt idx="45">
                  <c:v>1.6800000000000002</c:v>
                </c:pt>
                <c:pt idx="46">
                  <c:v>1.4179200000000001</c:v>
                </c:pt>
                <c:pt idx="47">
                  <c:v>1.9017600000000001</c:v>
                </c:pt>
                <c:pt idx="48">
                  <c:v>1.3910400000000003</c:v>
                </c:pt>
                <c:pt idx="49">
                  <c:v>1.3238400000000001</c:v>
                </c:pt>
                <c:pt idx="50">
                  <c:v>0.94752000000000014</c:v>
                </c:pt>
                <c:pt idx="51">
                  <c:v>0.86688000000000009</c:v>
                </c:pt>
                <c:pt idx="52">
                  <c:v>0.72576000000000007</c:v>
                </c:pt>
                <c:pt idx="53">
                  <c:v>1.4380800000000002</c:v>
                </c:pt>
                <c:pt idx="54">
                  <c:v>0.79968000000000006</c:v>
                </c:pt>
                <c:pt idx="55">
                  <c:v>1.4515200000000001</c:v>
                </c:pt>
                <c:pt idx="56">
                  <c:v>1.1155200000000003</c:v>
                </c:pt>
                <c:pt idx="57">
                  <c:v>0.90324192000000003</c:v>
                </c:pt>
                <c:pt idx="58">
                  <c:v>1.2596236800000002</c:v>
                </c:pt>
                <c:pt idx="59">
                  <c:v>0.62842080000000011</c:v>
                </c:pt>
                <c:pt idx="60">
                  <c:v>0.17553984000000003</c:v>
                </c:pt>
                <c:pt idx="61">
                  <c:v>0.9676800000000001</c:v>
                </c:pt>
                <c:pt idx="62">
                  <c:v>1.3977600000000001</c:v>
                </c:pt>
                <c:pt idx="63">
                  <c:v>0.97440000000000004</c:v>
                </c:pt>
                <c:pt idx="64">
                  <c:v>1.7675191459736044</c:v>
                </c:pt>
                <c:pt idx="65">
                  <c:v>1.5116083256195123</c:v>
                </c:pt>
                <c:pt idx="66">
                  <c:v>0.79513616546341459</c:v>
                </c:pt>
                <c:pt idx="67">
                  <c:v>1.2120192000000001</c:v>
                </c:pt>
                <c:pt idx="68">
                  <c:v>1.2230400000000001</c:v>
                </c:pt>
                <c:pt idx="69">
                  <c:v>1.2717395121951225</c:v>
                </c:pt>
                <c:pt idx="70">
                  <c:v>1.2096000000000002</c:v>
                </c:pt>
                <c:pt idx="71">
                  <c:v>1.4147612633355309</c:v>
                </c:pt>
                <c:pt idx="72">
                  <c:v>0.11558400000000002</c:v>
                </c:pt>
                <c:pt idx="73">
                  <c:v>1.8235391999999999</c:v>
                </c:pt>
                <c:pt idx="74">
                  <c:v>0.32995200000000008</c:v>
                </c:pt>
                <c:pt idx="75">
                  <c:v>1.244421578180088</c:v>
                </c:pt>
                <c:pt idx="76">
                  <c:v>0.43189951078356931</c:v>
                </c:pt>
                <c:pt idx="77">
                  <c:v>1.0227840000000001</c:v>
                </c:pt>
                <c:pt idx="78">
                  <c:v>1.0295040000000002</c:v>
                </c:pt>
                <c:pt idx="79">
                  <c:v>1.1615656959415386</c:v>
                </c:pt>
                <c:pt idx="80">
                  <c:v>1.8161268917358337</c:v>
                </c:pt>
                <c:pt idx="81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7-4E34-BFC3-C53CE05EC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</a:t>
                </a:r>
                <a:r>
                  <a:rPr lang="en-US" b="1"/>
                  <a:t>5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Organic</a:t>
            </a:r>
            <a:r>
              <a:rPr lang="en-US" baseline="0"/>
              <a:t> Matter,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coMAG_17!$P$651:$P$656</c:f>
              <c:numCache>
                <c:formatCode>General</c:formatCode>
                <c:ptCount val="6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coMAG_17!$Q$651:$Q$656</c:f>
              <c:numCache>
                <c:formatCode>0.00</c:formatCode>
                <c:ptCount val="6"/>
                <c:pt idx="0">
                  <c:v>3.58</c:v>
                </c:pt>
                <c:pt idx="1">
                  <c:v>1.85</c:v>
                </c:pt>
                <c:pt idx="2">
                  <c:v>1.69</c:v>
                </c:pt>
                <c:pt idx="3">
                  <c:v>1.35</c:v>
                </c:pt>
                <c:pt idx="4">
                  <c:v>1.03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04-4471-B441-8DD2F69BC9F2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coMAG_17!$P$651:$P$655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coMAG_17!$R$651:$R$655</c:f>
              <c:numCache>
                <c:formatCode>0.00</c:formatCode>
                <c:ptCount val="5"/>
                <c:pt idx="0">
                  <c:v>3.58</c:v>
                </c:pt>
                <c:pt idx="1">
                  <c:v>2.68</c:v>
                </c:pt>
                <c:pt idx="2">
                  <c:v>2.3199999999999998</c:v>
                </c:pt>
                <c:pt idx="3">
                  <c:v>1.76</c:v>
                </c:pt>
                <c:pt idx="4">
                  <c:v>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04-4471-B441-8DD2F69B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  <c:min val="189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  <c:majorUnit val="10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9"/>
          <c:y val="0.51909667541557314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4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111322555545038"/>
                  <c:y val="-0.204646681750504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Goals'!$Z$45:$Z$127</c:f>
              <c:numCache>
                <c:formatCode>General</c:formatCode>
                <c:ptCount val="83"/>
                <c:pt idx="0">
                  <c:v>1.312416</c:v>
                </c:pt>
                <c:pt idx="1">
                  <c:v>1.4091840000000002</c:v>
                </c:pt>
                <c:pt idx="2">
                  <c:v>1.1753280000000002</c:v>
                </c:pt>
                <c:pt idx="3">
                  <c:v>1.1753280000000002</c:v>
                </c:pt>
                <c:pt idx="4">
                  <c:v>1.3708800000000003</c:v>
                </c:pt>
                <c:pt idx="5">
                  <c:v>1.1833920000000002</c:v>
                </c:pt>
                <c:pt idx="6">
                  <c:v>1.2096</c:v>
                </c:pt>
                <c:pt idx="7">
                  <c:v>1.1269440000000002</c:v>
                </c:pt>
                <c:pt idx="8">
                  <c:v>0.70156800000000008</c:v>
                </c:pt>
                <c:pt idx="9">
                  <c:v>0.68544000000000016</c:v>
                </c:pt>
                <c:pt idx="10">
                  <c:v>0.46368000000000009</c:v>
                </c:pt>
                <c:pt idx="11">
                  <c:v>0.48182400000000009</c:v>
                </c:pt>
                <c:pt idx="12">
                  <c:v>0.59875200000000006</c:v>
                </c:pt>
                <c:pt idx="13">
                  <c:v>0.78220800000000024</c:v>
                </c:pt>
                <c:pt idx="14">
                  <c:v>1.0725120000000001</c:v>
                </c:pt>
                <c:pt idx="15">
                  <c:v>1.112832</c:v>
                </c:pt>
                <c:pt idx="16">
                  <c:v>1.1753280000000002</c:v>
                </c:pt>
                <c:pt idx="17">
                  <c:v>1.3487039999999999</c:v>
                </c:pt>
                <c:pt idx="18">
                  <c:v>1.1410560000000001</c:v>
                </c:pt>
                <c:pt idx="19">
                  <c:v>0.95155200000000006</c:v>
                </c:pt>
                <c:pt idx="20">
                  <c:v>1.0503359999999999</c:v>
                </c:pt>
                <c:pt idx="21">
                  <c:v>0.89712000000000003</c:v>
                </c:pt>
                <c:pt idx="22">
                  <c:v>0.88502400000000003</c:v>
                </c:pt>
                <c:pt idx="23">
                  <c:v>1.1047680000000002</c:v>
                </c:pt>
                <c:pt idx="24">
                  <c:v>1.0765440000000002</c:v>
                </c:pt>
                <c:pt idx="25">
                  <c:v>1.3991040000000003</c:v>
                </c:pt>
                <c:pt idx="26">
                  <c:v>1.8083520000000002</c:v>
                </c:pt>
                <c:pt idx="27">
                  <c:v>1.6450560000000001</c:v>
                </c:pt>
                <c:pt idx="28">
                  <c:v>1.588608</c:v>
                </c:pt>
                <c:pt idx="29">
                  <c:v>1.2942720000000001</c:v>
                </c:pt>
                <c:pt idx="30">
                  <c:v>1.2841920000000002</c:v>
                </c:pt>
                <c:pt idx="31">
                  <c:v>1.1733120000000001</c:v>
                </c:pt>
                <c:pt idx="32">
                  <c:v>1.4817600000000002</c:v>
                </c:pt>
                <c:pt idx="33">
                  <c:v>1.7962560000000003</c:v>
                </c:pt>
                <c:pt idx="34">
                  <c:v>1.3728960000000001</c:v>
                </c:pt>
                <c:pt idx="35">
                  <c:v>1.5361920000000002</c:v>
                </c:pt>
                <c:pt idx="36">
                  <c:v>1.314432</c:v>
                </c:pt>
                <c:pt idx="37">
                  <c:v>1.1088</c:v>
                </c:pt>
                <c:pt idx="38">
                  <c:v>1.4656320000000003</c:v>
                </c:pt>
                <c:pt idx="39">
                  <c:v>1.5482880000000003</c:v>
                </c:pt>
                <c:pt idx="40">
                  <c:v>1.636992</c:v>
                </c:pt>
                <c:pt idx="41">
                  <c:v>1.608768</c:v>
                </c:pt>
                <c:pt idx="42">
                  <c:v>1.4958720000000001</c:v>
                </c:pt>
                <c:pt idx="43">
                  <c:v>1.4978879999999999</c:v>
                </c:pt>
                <c:pt idx="44">
                  <c:v>1.4071680000000002</c:v>
                </c:pt>
                <c:pt idx="45">
                  <c:v>1.4031360000000004</c:v>
                </c:pt>
                <c:pt idx="46">
                  <c:v>1.5361920000000002</c:v>
                </c:pt>
                <c:pt idx="47">
                  <c:v>1.6712640000000001</c:v>
                </c:pt>
                <c:pt idx="48">
                  <c:v>1.8002880000000001</c:v>
                </c:pt>
                <c:pt idx="49">
                  <c:v>2.0099520000000002</c:v>
                </c:pt>
                <c:pt idx="50">
                  <c:v>1.9172160000000003</c:v>
                </c:pt>
                <c:pt idx="51">
                  <c:v>1.8103680000000002</c:v>
                </c:pt>
                <c:pt idx="52">
                  <c:v>1.6692480000000001</c:v>
                </c:pt>
                <c:pt idx="53">
                  <c:v>1.3587840000000002</c:v>
                </c:pt>
                <c:pt idx="54">
                  <c:v>1.1592000000000002</c:v>
                </c:pt>
                <c:pt idx="55">
                  <c:v>1.1934720000000001</c:v>
                </c:pt>
                <c:pt idx="56">
                  <c:v>1.1491200000000001</c:v>
                </c:pt>
                <c:pt idx="57">
                  <c:v>1.3245120000000001</c:v>
                </c:pt>
                <c:pt idx="58">
                  <c:v>1.4414400000000001</c:v>
                </c:pt>
                <c:pt idx="59">
                  <c:v>1.2809885760000002</c:v>
                </c:pt>
                <c:pt idx="60">
                  <c:v>1.4189716800000001</c:v>
                </c:pt>
                <c:pt idx="61">
                  <c:v>1.1720419200000001</c:v>
                </c:pt>
                <c:pt idx="62">
                  <c:v>0.89004787200000013</c:v>
                </c:pt>
                <c:pt idx="63">
                  <c:v>0.90937929600000011</c:v>
                </c:pt>
                <c:pt idx="64">
                  <c:v>0.95082019200000001</c:v>
                </c:pt>
                <c:pt idx="65">
                  <c:v>1.0546139520000002</c:v>
                </c:pt>
                <c:pt idx="66">
                  <c:v>1.5322077437920816</c:v>
                </c:pt>
                <c:pt idx="67">
                  <c:v>1.6953862414779348</c:v>
                </c:pt>
                <c:pt idx="68">
                  <c:v>1.5145990911169593</c:v>
                </c:pt>
                <c:pt idx="69">
                  <c:v>1.5858848511169594</c:v>
                </c:pt>
                <c:pt idx="70">
                  <c:v>1.4225411073248779</c:v>
                </c:pt>
                <c:pt idx="71">
                  <c:v>1.3505804632975611</c:v>
                </c:pt>
                <c:pt idx="72">
                  <c:v>1.474919613658537</c:v>
                </c:pt>
                <c:pt idx="73">
                  <c:v>1.5357422326591961</c:v>
                </c:pt>
                <c:pt idx="74">
                  <c:v>1.2035054326591961</c:v>
                </c:pt>
                <c:pt idx="75">
                  <c:v>1.3690453390006592</c:v>
                </c:pt>
                <c:pt idx="76">
                  <c:v>1.1051509390006591</c:v>
                </c:pt>
                <c:pt idx="77">
                  <c:v>1.0540490334540265</c:v>
                </c:pt>
                <c:pt idx="78">
                  <c:v>1.1489436866890972</c:v>
                </c:pt>
                <c:pt idx="79">
                  <c:v>0.90871712668909721</c:v>
                </c:pt>
                <c:pt idx="80">
                  <c:v>1.1185827266890971</c:v>
                </c:pt>
                <c:pt idx="81">
                  <c:v>1.0937259620175324</c:v>
                </c:pt>
                <c:pt idx="82">
                  <c:v>1.5089941763032118</c:v>
                </c:pt>
              </c:numCache>
            </c:numRef>
          </c:xVal>
          <c:yVal>
            <c:numRef>
              <c:f>'Stability, Yield Goals'!$AB$45:$AB$127</c:f>
              <c:numCache>
                <c:formatCode>General</c:formatCode>
                <c:ptCount val="83"/>
                <c:pt idx="0">
                  <c:v>0.85344000000000009</c:v>
                </c:pt>
                <c:pt idx="1">
                  <c:v>0.94080000000000008</c:v>
                </c:pt>
                <c:pt idx="2">
                  <c:v>1.2969600000000001</c:v>
                </c:pt>
                <c:pt idx="3">
                  <c:v>1.4784000000000002</c:v>
                </c:pt>
                <c:pt idx="4">
                  <c:v>0.22848000000000002</c:v>
                </c:pt>
                <c:pt idx="5">
                  <c:v>1.0281600000000002</c:v>
                </c:pt>
                <c:pt idx="6">
                  <c:v>1.0214400000000001</c:v>
                </c:pt>
                <c:pt idx="7">
                  <c:v>6.0480000000000006E-2</c:v>
                </c:pt>
                <c:pt idx="8">
                  <c:v>0.17472000000000001</c:v>
                </c:pt>
                <c:pt idx="9">
                  <c:v>0.28896000000000005</c:v>
                </c:pt>
                <c:pt idx="10">
                  <c:v>1.0819200000000002</c:v>
                </c:pt>
                <c:pt idx="11">
                  <c:v>0.45024000000000008</c:v>
                </c:pt>
                <c:pt idx="12">
                  <c:v>0.78624000000000016</c:v>
                </c:pt>
                <c:pt idx="13">
                  <c:v>1.2566400000000002</c:v>
                </c:pt>
                <c:pt idx="14">
                  <c:v>1.2163200000000001</c:v>
                </c:pt>
                <c:pt idx="15">
                  <c:v>0.65856000000000003</c:v>
                </c:pt>
                <c:pt idx="16">
                  <c:v>1.36416</c:v>
                </c:pt>
                <c:pt idx="17">
                  <c:v>0.56447999999999998</c:v>
                </c:pt>
                <c:pt idx="18">
                  <c:v>0.58464000000000005</c:v>
                </c:pt>
                <c:pt idx="19">
                  <c:v>0.98784000000000016</c:v>
                </c:pt>
                <c:pt idx="20">
                  <c:v>0.85344000000000009</c:v>
                </c:pt>
                <c:pt idx="21">
                  <c:v>0.52416000000000007</c:v>
                </c:pt>
                <c:pt idx="22">
                  <c:v>1.3171200000000001</c:v>
                </c:pt>
                <c:pt idx="23">
                  <c:v>0.89376000000000011</c:v>
                </c:pt>
                <c:pt idx="24">
                  <c:v>1.9286400000000001</c:v>
                </c:pt>
                <c:pt idx="25">
                  <c:v>1.8883200000000002</c:v>
                </c:pt>
                <c:pt idx="26">
                  <c:v>0.77280000000000004</c:v>
                </c:pt>
                <c:pt idx="27">
                  <c:v>0.7056</c:v>
                </c:pt>
                <c:pt idx="28">
                  <c:v>0.94752000000000014</c:v>
                </c:pt>
                <c:pt idx="29">
                  <c:v>1.8547200000000001</c:v>
                </c:pt>
                <c:pt idx="30">
                  <c:v>0.40320000000000006</c:v>
                </c:pt>
                <c:pt idx="31">
                  <c:v>1.7337600000000002</c:v>
                </c:pt>
                <c:pt idx="32">
                  <c:v>1.9958400000000001</c:v>
                </c:pt>
                <c:pt idx="33">
                  <c:v>0.44352000000000003</c:v>
                </c:pt>
                <c:pt idx="34">
                  <c:v>0.94752000000000014</c:v>
                </c:pt>
                <c:pt idx="35">
                  <c:v>0.99456000000000011</c:v>
                </c:pt>
                <c:pt idx="36">
                  <c:v>1.3104</c:v>
                </c:pt>
                <c:pt idx="37">
                  <c:v>1.6329600000000002</c:v>
                </c:pt>
                <c:pt idx="38">
                  <c:v>1.2230400000000001</c:v>
                </c:pt>
                <c:pt idx="39">
                  <c:v>1.2902400000000003</c:v>
                </c:pt>
                <c:pt idx="40">
                  <c:v>1.2163200000000001</c:v>
                </c:pt>
                <c:pt idx="41">
                  <c:v>1.2566400000000002</c:v>
                </c:pt>
                <c:pt idx="42">
                  <c:v>1.2297600000000002</c:v>
                </c:pt>
                <c:pt idx="43">
                  <c:v>0.98784000000000016</c:v>
                </c:pt>
                <c:pt idx="44">
                  <c:v>1.2028800000000002</c:v>
                </c:pt>
                <c:pt idx="45">
                  <c:v>1.7001600000000001</c:v>
                </c:pt>
                <c:pt idx="46">
                  <c:v>1.6800000000000002</c:v>
                </c:pt>
                <c:pt idx="47">
                  <c:v>1.4179200000000001</c:v>
                </c:pt>
                <c:pt idx="48">
                  <c:v>1.9017600000000001</c:v>
                </c:pt>
                <c:pt idx="49">
                  <c:v>1.3910400000000003</c:v>
                </c:pt>
                <c:pt idx="50">
                  <c:v>1.3238400000000001</c:v>
                </c:pt>
                <c:pt idx="51">
                  <c:v>0.94752000000000014</c:v>
                </c:pt>
                <c:pt idx="52">
                  <c:v>0.86688000000000009</c:v>
                </c:pt>
                <c:pt idx="53">
                  <c:v>0.72576000000000007</c:v>
                </c:pt>
                <c:pt idx="54">
                  <c:v>1.4380800000000002</c:v>
                </c:pt>
                <c:pt idx="55">
                  <c:v>0.79968000000000006</c:v>
                </c:pt>
                <c:pt idx="56">
                  <c:v>1.4515200000000001</c:v>
                </c:pt>
                <c:pt idx="57">
                  <c:v>1.1155200000000003</c:v>
                </c:pt>
                <c:pt idx="58">
                  <c:v>0.90324192000000003</c:v>
                </c:pt>
                <c:pt idx="59">
                  <c:v>1.2596236800000002</c:v>
                </c:pt>
                <c:pt idx="60">
                  <c:v>0.62842080000000011</c:v>
                </c:pt>
                <c:pt idx="61">
                  <c:v>0.17553984000000003</c:v>
                </c:pt>
                <c:pt idx="62">
                  <c:v>0.9676800000000001</c:v>
                </c:pt>
                <c:pt idx="63">
                  <c:v>1.3977600000000001</c:v>
                </c:pt>
                <c:pt idx="64">
                  <c:v>0.97440000000000004</c:v>
                </c:pt>
                <c:pt idx="65">
                  <c:v>1.7675191459736044</c:v>
                </c:pt>
                <c:pt idx="66">
                  <c:v>1.5116083256195123</c:v>
                </c:pt>
                <c:pt idx="67">
                  <c:v>0.79513616546341459</c:v>
                </c:pt>
                <c:pt idx="68">
                  <c:v>1.2120192000000001</c:v>
                </c:pt>
                <c:pt idx="69">
                  <c:v>1.2230400000000001</c:v>
                </c:pt>
                <c:pt idx="70">
                  <c:v>1.2717395121951225</c:v>
                </c:pt>
                <c:pt idx="71">
                  <c:v>1.2096000000000002</c:v>
                </c:pt>
                <c:pt idx="72">
                  <c:v>1.4147612633355309</c:v>
                </c:pt>
                <c:pt idx="73">
                  <c:v>0.11558400000000002</c:v>
                </c:pt>
                <c:pt idx="74">
                  <c:v>1.8235391999999999</c:v>
                </c:pt>
                <c:pt idx="75">
                  <c:v>0.32995200000000008</c:v>
                </c:pt>
                <c:pt idx="76">
                  <c:v>1.244421578180088</c:v>
                </c:pt>
                <c:pt idx="77">
                  <c:v>0.43189951078356931</c:v>
                </c:pt>
                <c:pt idx="78">
                  <c:v>1.0227840000000001</c:v>
                </c:pt>
                <c:pt idx="79">
                  <c:v>1.0295040000000002</c:v>
                </c:pt>
                <c:pt idx="80">
                  <c:v>1.1615656959415386</c:v>
                </c:pt>
                <c:pt idx="81">
                  <c:v>1.8161268917358337</c:v>
                </c:pt>
                <c:pt idx="82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B-4C8E-9FCD-D68F5832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4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Magruder Plots, 1930-2016</a:t>
            </a:r>
            <a:br>
              <a:rPr lang="en-US"/>
            </a:br>
            <a:r>
              <a:rPr lang="en-US"/>
              <a:t>Avg, last 3</a:t>
            </a:r>
            <a:r>
              <a:rPr lang="en-US" baseline="0"/>
              <a:t> years + 20%</a:t>
            </a:r>
            <a:br>
              <a:rPr lang="en-US" baseline="0"/>
            </a:br>
            <a:r>
              <a:rPr lang="en-US" baseline="0"/>
              <a:t>Check</a:t>
            </a:r>
            <a:endParaRPr lang="en-US"/>
          </a:p>
        </c:rich>
      </c:tx>
      <c:layout>
        <c:manualLayout>
          <c:xMode val="edge"/>
          <c:yMode val="edge"/>
          <c:x val="0.50580882157708806"/>
          <c:y val="1.4631077895340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26975535435345"/>
          <c:y val="3.1076759542620975E-2"/>
          <c:w val="0.82021529088185763"/>
          <c:h val="0.77797972454461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628551808761987"/>
                  <c:y val="-0.307353855414965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Goals'!$AA$44:$AA$127</c:f>
              <c:numCache>
                <c:formatCode>General</c:formatCode>
                <c:ptCount val="84"/>
                <c:pt idx="0">
                  <c:v>1.4192639999999999</c:v>
                </c:pt>
                <c:pt idx="1">
                  <c:v>1.5375360000000002</c:v>
                </c:pt>
                <c:pt idx="2">
                  <c:v>1.1907839999999998</c:v>
                </c:pt>
                <c:pt idx="3">
                  <c:v>1.0483199999999999</c:v>
                </c:pt>
                <c:pt idx="4">
                  <c:v>1.2364800000000002</c:v>
                </c:pt>
                <c:pt idx="5">
                  <c:v>1.486464</c:v>
                </c:pt>
                <c:pt idx="6">
                  <c:v>1.2015360000000002</c:v>
                </c:pt>
                <c:pt idx="7">
                  <c:v>1.0940160000000001</c:v>
                </c:pt>
                <c:pt idx="8">
                  <c:v>0.91123200000000004</c:v>
                </c:pt>
                <c:pt idx="9">
                  <c:v>0.84403200000000012</c:v>
                </c:pt>
                <c:pt idx="10">
                  <c:v>0.5026560000000001</c:v>
                </c:pt>
                <c:pt idx="11">
                  <c:v>0.20966400000000002</c:v>
                </c:pt>
                <c:pt idx="12">
                  <c:v>0.61824000000000012</c:v>
                </c:pt>
                <c:pt idx="13">
                  <c:v>0.7284480000000001</c:v>
                </c:pt>
                <c:pt idx="14">
                  <c:v>0.92736000000000018</c:v>
                </c:pt>
                <c:pt idx="15">
                  <c:v>0.99724800000000013</c:v>
                </c:pt>
                <c:pt idx="16">
                  <c:v>1.3036799999999999</c:v>
                </c:pt>
                <c:pt idx="17">
                  <c:v>1.2526080000000002</c:v>
                </c:pt>
                <c:pt idx="18">
                  <c:v>1.2956159999999999</c:v>
                </c:pt>
                <c:pt idx="19">
                  <c:v>1.03488</c:v>
                </c:pt>
                <c:pt idx="20">
                  <c:v>1.005312</c:v>
                </c:pt>
                <c:pt idx="21">
                  <c:v>0.8547840000000001</c:v>
                </c:pt>
                <c:pt idx="22">
                  <c:v>0.97036800000000001</c:v>
                </c:pt>
                <c:pt idx="23">
                  <c:v>0.94617600000000013</c:v>
                </c:pt>
                <c:pt idx="24">
                  <c:v>1.077888</c:v>
                </c:pt>
                <c:pt idx="25">
                  <c:v>1.0940160000000001</c:v>
                </c:pt>
                <c:pt idx="26">
                  <c:v>1.6558080000000004</c:v>
                </c:pt>
                <c:pt idx="27">
                  <c:v>1.884288</c:v>
                </c:pt>
                <c:pt idx="28">
                  <c:v>1.8359039999999998</c:v>
                </c:pt>
                <c:pt idx="29">
                  <c:v>1.3466880000000001</c:v>
                </c:pt>
                <c:pt idx="30">
                  <c:v>0.97036800000000012</c:v>
                </c:pt>
                <c:pt idx="31">
                  <c:v>1.4031360000000002</c:v>
                </c:pt>
                <c:pt idx="32">
                  <c:v>1.282176</c:v>
                </c:pt>
                <c:pt idx="33">
                  <c:v>1.5966720000000001</c:v>
                </c:pt>
                <c:pt idx="34">
                  <c:v>1.6531200000000001</c:v>
                </c:pt>
                <c:pt idx="35">
                  <c:v>1.6692480000000003</c:v>
                </c:pt>
                <c:pt idx="36">
                  <c:v>1.3547520000000002</c:v>
                </c:pt>
                <c:pt idx="37">
                  <c:v>0.95423999999999998</c:v>
                </c:pt>
                <c:pt idx="38">
                  <c:v>1.3009919999999999</c:v>
                </c:pt>
                <c:pt idx="39">
                  <c:v>1.5751680000000003</c:v>
                </c:pt>
                <c:pt idx="40">
                  <c:v>1.66656</c:v>
                </c:pt>
                <c:pt idx="41">
                  <c:v>1.6584960000000002</c:v>
                </c:pt>
                <c:pt idx="42">
                  <c:v>1.4918400000000001</c:v>
                </c:pt>
                <c:pt idx="43">
                  <c:v>1.5052800000000002</c:v>
                </c:pt>
                <c:pt idx="44">
                  <c:v>1.4810880000000002</c:v>
                </c:pt>
                <c:pt idx="45">
                  <c:v>1.3896960000000003</c:v>
                </c:pt>
                <c:pt idx="46">
                  <c:v>1.3681920000000001</c:v>
                </c:pt>
                <c:pt idx="47">
                  <c:v>1.5563520000000002</c:v>
                </c:pt>
                <c:pt idx="48">
                  <c:v>1.8332160000000002</c:v>
                </c:pt>
                <c:pt idx="49">
                  <c:v>1.919232</c:v>
                </c:pt>
                <c:pt idx="50">
                  <c:v>1.9998720000000003</c:v>
                </c:pt>
                <c:pt idx="51">
                  <c:v>1.884288</c:v>
                </c:pt>
                <c:pt idx="52">
                  <c:v>1.8466559999999999</c:v>
                </c:pt>
                <c:pt idx="53">
                  <c:v>1.4649600000000003</c:v>
                </c:pt>
                <c:pt idx="54">
                  <c:v>1.2552960000000002</c:v>
                </c:pt>
                <c:pt idx="55">
                  <c:v>1.0160640000000001</c:v>
                </c:pt>
                <c:pt idx="56">
                  <c:v>1.2122880000000003</c:v>
                </c:pt>
                <c:pt idx="57">
                  <c:v>1.1854080000000002</c:v>
                </c:pt>
                <c:pt idx="58">
                  <c:v>1.4757119999999999</c:v>
                </c:pt>
                <c:pt idx="59">
                  <c:v>1.3466880000000003</c:v>
                </c:pt>
                <c:pt idx="60">
                  <c:v>1.3881127680000001</c:v>
                </c:pt>
                <c:pt idx="61">
                  <c:v>1.31135424</c:v>
                </c:pt>
                <c:pt idx="62">
                  <c:v>1.1165145600000002</c:v>
                </c:pt>
                <c:pt idx="63">
                  <c:v>0.82543372800000014</c:v>
                </c:pt>
                <c:pt idx="64">
                  <c:v>0.70865625600000015</c:v>
                </c:pt>
                <c:pt idx="65">
                  <c:v>1.016391936</c:v>
                </c:pt>
                <c:pt idx="66">
                  <c:v>1.3359360000000002</c:v>
                </c:pt>
                <c:pt idx="67">
                  <c:v>1.6558716583894415</c:v>
                </c:pt>
                <c:pt idx="68">
                  <c:v>1.7014109886372466</c:v>
                </c:pt>
                <c:pt idx="69">
                  <c:v>1.6297054548226124</c:v>
                </c:pt>
                <c:pt idx="70">
                  <c:v>1.4075054764331705</c:v>
                </c:pt>
                <c:pt idx="71">
                  <c:v>1.2920781461853659</c:v>
                </c:pt>
                <c:pt idx="72">
                  <c:v>1.4827194848780489</c:v>
                </c:pt>
                <c:pt idx="73">
                  <c:v>1.4817518048780491</c:v>
                </c:pt>
                <c:pt idx="74">
                  <c:v>1.5584403102122615</c:v>
                </c:pt>
                <c:pt idx="75">
                  <c:v>1.0959781053342126</c:v>
                </c:pt>
                <c:pt idx="76">
                  <c:v>1.3415537853342123</c:v>
                </c:pt>
                <c:pt idx="77">
                  <c:v>0.90763007999999989</c:v>
                </c:pt>
                <c:pt idx="78">
                  <c:v>1.3591651112720353</c:v>
                </c:pt>
                <c:pt idx="79">
                  <c:v>0.80250923558546294</c:v>
                </c:pt>
                <c:pt idx="80">
                  <c:v>1.0796420355854628</c:v>
                </c:pt>
                <c:pt idx="81">
                  <c:v>0.9936750043134277</c:v>
                </c:pt>
                <c:pt idx="82">
                  <c:v>1.2855414783766155</c:v>
                </c:pt>
                <c:pt idx="83">
                  <c:v>1.6028786350709487</c:v>
                </c:pt>
              </c:numCache>
            </c:numRef>
          </c:xVal>
          <c:yVal>
            <c:numRef>
              <c:f>'Stability, Yield Goals'!$AB$44:$AB$127</c:f>
              <c:numCache>
                <c:formatCode>General</c:formatCode>
                <c:ptCount val="84"/>
                <c:pt idx="0">
                  <c:v>0.82656000000000007</c:v>
                </c:pt>
                <c:pt idx="1">
                  <c:v>0.85344000000000009</c:v>
                </c:pt>
                <c:pt idx="2">
                  <c:v>0.94080000000000008</c:v>
                </c:pt>
                <c:pt idx="3">
                  <c:v>1.2969600000000001</c:v>
                </c:pt>
                <c:pt idx="4">
                  <c:v>1.4784000000000002</c:v>
                </c:pt>
                <c:pt idx="5">
                  <c:v>0.22848000000000002</c:v>
                </c:pt>
                <c:pt idx="6">
                  <c:v>1.0281600000000002</c:v>
                </c:pt>
                <c:pt idx="7">
                  <c:v>1.0214400000000001</c:v>
                </c:pt>
                <c:pt idx="8">
                  <c:v>6.0480000000000006E-2</c:v>
                </c:pt>
                <c:pt idx="9">
                  <c:v>0.17472000000000001</c:v>
                </c:pt>
                <c:pt idx="10">
                  <c:v>0.28896000000000005</c:v>
                </c:pt>
                <c:pt idx="11">
                  <c:v>1.0819200000000002</c:v>
                </c:pt>
                <c:pt idx="12">
                  <c:v>0.45024000000000008</c:v>
                </c:pt>
                <c:pt idx="13">
                  <c:v>0.78624000000000016</c:v>
                </c:pt>
                <c:pt idx="14">
                  <c:v>1.2566400000000002</c:v>
                </c:pt>
                <c:pt idx="15">
                  <c:v>1.2163200000000001</c:v>
                </c:pt>
                <c:pt idx="16">
                  <c:v>0.65856000000000003</c:v>
                </c:pt>
                <c:pt idx="17">
                  <c:v>1.36416</c:v>
                </c:pt>
                <c:pt idx="18">
                  <c:v>0.56447999999999998</c:v>
                </c:pt>
                <c:pt idx="19">
                  <c:v>0.58464000000000005</c:v>
                </c:pt>
                <c:pt idx="20">
                  <c:v>0.98784000000000016</c:v>
                </c:pt>
                <c:pt idx="21">
                  <c:v>0.85344000000000009</c:v>
                </c:pt>
                <c:pt idx="22">
                  <c:v>0.52416000000000007</c:v>
                </c:pt>
                <c:pt idx="23">
                  <c:v>1.3171200000000001</c:v>
                </c:pt>
                <c:pt idx="24">
                  <c:v>0.89376000000000011</c:v>
                </c:pt>
                <c:pt idx="25">
                  <c:v>1.9286400000000001</c:v>
                </c:pt>
                <c:pt idx="26">
                  <c:v>1.8883200000000002</c:v>
                </c:pt>
                <c:pt idx="27">
                  <c:v>0.77280000000000004</c:v>
                </c:pt>
                <c:pt idx="28">
                  <c:v>0.7056</c:v>
                </c:pt>
                <c:pt idx="29">
                  <c:v>0.94752000000000014</c:v>
                </c:pt>
                <c:pt idx="30">
                  <c:v>1.8547200000000001</c:v>
                </c:pt>
                <c:pt idx="31">
                  <c:v>0.40320000000000006</c:v>
                </c:pt>
                <c:pt idx="32">
                  <c:v>1.7337600000000002</c:v>
                </c:pt>
                <c:pt idx="33">
                  <c:v>1.9958400000000001</c:v>
                </c:pt>
                <c:pt idx="34">
                  <c:v>0.44352000000000003</c:v>
                </c:pt>
                <c:pt idx="35">
                  <c:v>0.94752000000000014</c:v>
                </c:pt>
                <c:pt idx="36">
                  <c:v>0.99456000000000011</c:v>
                </c:pt>
                <c:pt idx="37">
                  <c:v>1.3104</c:v>
                </c:pt>
                <c:pt idx="38">
                  <c:v>1.6329600000000002</c:v>
                </c:pt>
                <c:pt idx="39">
                  <c:v>1.2230400000000001</c:v>
                </c:pt>
                <c:pt idx="40">
                  <c:v>1.2902400000000003</c:v>
                </c:pt>
                <c:pt idx="41">
                  <c:v>1.2163200000000001</c:v>
                </c:pt>
                <c:pt idx="42">
                  <c:v>1.2566400000000002</c:v>
                </c:pt>
                <c:pt idx="43">
                  <c:v>1.2297600000000002</c:v>
                </c:pt>
                <c:pt idx="44">
                  <c:v>0.98784000000000016</c:v>
                </c:pt>
                <c:pt idx="45">
                  <c:v>1.2028800000000002</c:v>
                </c:pt>
                <c:pt idx="46">
                  <c:v>1.7001600000000001</c:v>
                </c:pt>
                <c:pt idx="47">
                  <c:v>1.6800000000000002</c:v>
                </c:pt>
                <c:pt idx="48">
                  <c:v>1.4179200000000001</c:v>
                </c:pt>
                <c:pt idx="49">
                  <c:v>1.9017600000000001</c:v>
                </c:pt>
                <c:pt idx="50">
                  <c:v>1.3910400000000003</c:v>
                </c:pt>
                <c:pt idx="51">
                  <c:v>1.3238400000000001</c:v>
                </c:pt>
                <c:pt idx="52">
                  <c:v>0.94752000000000014</c:v>
                </c:pt>
                <c:pt idx="53">
                  <c:v>0.86688000000000009</c:v>
                </c:pt>
                <c:pt idx="54">
                  <c:v>0.72576000000000007</c:v>
                </c:pt>
                <c:pt idx="55">
                  <c:v>1.4380800000000002</c:v>
                </c:pt>
                <c:pt idx="56">
                  <c:v>0.79968000000000006</c:v>
                </c:pt>
                <c:pt idx="57">
                  <c:v>1.4515200000000001</c:v>
                </c:pt>
                <c:pt idx="58">
                  <c:v>1.1155200000000003</c:v>
                </c:pt>
                <c:pt idx="59">
                  <c:v>0.90324192000000003</c:v>
                </c:pt>
                <c:pt idx="60">
                  <c:v>1.2596236800000002</c:v>
                </c:pt>
                <c:pt idx="61">
                  <c:v>0.62842080000000011</c:v>
                </c:pt>
                <c:pt idx="62">
                  <c:v>0.17553984000000003</c:v>
                </c:pt>
                <c:pt idx="63">
                  <c:v>0.9676800000000001</c:v>
                </c:pt>
                <c:pt idx="64">
                  <c:v>1.3977600000000001</c:v>
                </c:pt>
                <c:pt idx="65">
                  <c:v>0.97440000000000004</c:v>
                </c:pt>
                <c:pt idx="66">
                  <c:v>1.7675191459736044</c:v>
                </c:pt>
                <c:pt idx="67">
                  <c:v>1.5116083256195123</c:v>
                </c:pt>
                <c:pt idx="68">
                  <c:v>0.79513616546341459</c:v>
                </c:pt>
                <c:pt idx="69">
                  <c:v>1.2120192000000001</c:v>
                </c:pt>
                <c:pt idx="70">
                  <c:v>1.2230400000000001</c:v>
                </c:pt>
                <c:pt idx="71">
                  <c:v>1.2717395121951225</c:v>
                </c:pt>
                <c:pt idx="72">
                  <c:v>1.2096000000000002</c:v>
                </c:pt>
                <c:pt idx="73">
                  <c:v>1.4147612633355309</c:v>
                </c:pt>
                <c:pt idx="74">
                  <c:v>0.11558400000000002</c:v>
                </c:pt>
                <c:pt idx="75">
                  <c:v>1.8235391999999999</c:v>
                </c:pt>
                <c:pt idx="76">
                  <c:v>0.32995200000000008</c:v>
                </c:pt>
                <c:pt idx="77">
                  <c:v>1.244421578180088</c:v>
                </c:pt>
                <c:pt idx="78">
                  <c:v>0.43189951078356931</c:v>
                </c:pt>
                <c:pt idx="79">
                  <c:v>1.0227840000000001</c:v>
                </c:pt>
                <c:pt idx="80">
                  <c:v>1.0295040000000002</c:v>
                </c:pt>
                <c:pt idx="81">
                  <c:v>1.1615656959415386</c:v>
                </c:pt>
                <c:pt idx="82">
                  <c:v>1.8161268917358337</c:v>
                </c:pt>
                <c:pt idx="83">
                  <c:v>1.1742382080000002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58-4962-91FA-62F9B997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17792"/>
        <c:axId val="780018352"/>
      </c:scatterChart>
      <c:valAx>
        <c:axId val="780017792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"Yield Goal", Average yield, previous 3</a:t>
                </a:r>
                <a:r>
                  <a:rPr lang="en-US" b="1"/>
                  <a:t> </a:t>
                </a:r>
                <a:r>
                  <a:rPr lang="en-US"/>
                  <a:t>years +20%, Mg/ha</a:t>
                </a:r>
              </a:p>
            </c:rich>
          </c:tx>
          <c:layout>
            <c:manualLayout>
              <c:xMode val="edge"/>
              <c:yMode val="edge"/>
              <c:x val="0.18022111521774067"/>
              <c:y val="0.9070629836865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8352"/>
        <c:crosses val="autoZero"/>
        <c:crossBetween val="midCat"/>
      </c:valAx>
      <c:valAx>
        <c:axId val="78001835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Observed yield, Mg/ha</a:t>
                </a:r>
              </a:p>
            </c:rich>
          </c:tx>
          <c:layout>
            <c:manualLayout>
              <c:xMode val="edge"/>
              <c:yMode val="edge"/>
              <c:x val="2.0369736044703978E-4"/>
              <c:y val="0.19022397575031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1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'Stability, Yield Goals'!$N$40</c:f>
              <c:strCache>
                <c:ptCount val="1"/>
                <c:pt idx="0">
                  <c:v>NPK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982830271216097"/>
                  <c:y val="0.165012758821813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'Stability, Yield Goals'!$B$41:$B$127</c:f>
              <c:numCache>
                <c:formatCode>General</c:formatCode>
                <c:ptCount val="87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</c:numCache>
            </c:numRef>
          </c:xVal>
          <c:yVal>
            <c:numRef>
              <c:f>'Stability, Yield Goals'!$N$41:$N$127</c:f>
              <c:numCache>
                <c:formatCode>General</c:formatCode>
                <c:ptCount val="87"/>
                <c:pt idx="0">
                  <c:v>0.36960000000000004</c:v>
                </c:pt>
                <c:pt idx="1">
                  <c:v>2.17056</c:v>
                </c:pt>
                <c:pt idx="2">
                  <c:v>1.5254400000000001</c:v>
                </c:pt>
                <c:pt idx="3">
                  <c:v>1.6867200000000002</c:v>
                </c:pt>
                <c:pt idx="4">
                  <c:v>1.4716800000000001</c:v>
                </c:pt>
                <c:pt idx="5">
                  <c:v>1.8144</c:v>
                </c:pt>
                <c:pt idx="6">
                  <c:v>1.3843200000000002</c:v>
                </c:pt>
                <c:pt idx="7">
                  <c:v>2.1638400000000004</c:v>
                </c:pt>
                <c:pt idx="8">
                  <c:v>0.83328000000000013</c:v>
                </c:pt>
                <c:pt idx="9">
                  <c:v>1.7942400000000003</c:v>
                </c:pt>
                <c:pt idx="10">
                  <c:v>2.2579199999999999</c:v>
                </c:pt>
                <c:pt idx="11">
                  <c:v>0.55103999999999997</c:v>
                </c:pt>
                <c:pt idx="12">
                  <c:v>0.66528000000000009</c:v>
                </c:pt>
                <c:pt idx="13">
                  <c:v>0.73248000000000002</c:v>
                </c:pt>
                <c:pt idx="14">
                  <c:v>1.5523200000000001</c:v>
                </c:pt>
                <c:pt idx="15">
                  <c:v>0.66528000000000009</c:v>
                </c:pt>
                <c:pt idx="16">
                  <c:v>1.0147200000000001</c:v>
                </c:pt>
                <c:pt idx="17">
                  <c:v>1.6195200000000003</c:v>
                </c:pt>
                <c:pt idx="18">
                  <c:v>2.3116800000000004</c:v>
                </c:pt>
                <c:pt idx="19">
                  <c:v>1.3238400000000001</c:v>
                </c:pt>
                <c:pt idx="20">
                  <c:v>1.4380800000000002</c:v>
                </c:pt>
                <c:pt idx="21">
                  <c:v>1.6262400000000001</c:v>
                </c:pt>
                <c:pt idx="22">
                  <c:v>1.1222399999999999</c:v>
                </c:pt>
                <c:pt idx="23">
                  <c:v>2.1571200000000004</c:v>
                </c:pt>
                <c:pt idx="24">
                  <c:v>1.0281600000000002</c:v>
                </c:pt>
                <c:pt idx="25">
                  <c:v>0.16800000000000004</c:v>
                </c:pt>
                <c:pt idx="26">
                  <c:v>1.0483200000000001</c:v>
                </c:pt>
                <c:pt idx="27">
                  <c:v>1.1424000000000001</c:v>
                </c:pt>
                <c:pt idx="28">
                  <c:v>2.3990400000000003</c:v>
                </c:pt>
                <c:pt idx="29">
                  <c:v>2.6476800000000003</c:v>
                </c:pt>
                <c:pt idx="30">
                  <c:v>2.36544</c:v>
                </c:pt>
                <c:pt idx="31">
                  <c:v>1.8547200000000001</c:v>
                </c:pt>
                <c:pt idx="32">
                  <c:v>1.8144</c:v>
                </c:pt>
                <c:pt idx="33">
                  <c:v>2.17056</c:v>
                </c:pt>
                <c:pt idx="34">
                  <c:v>1.4918400000000001</c:v>
                </c:pt>
                <c:pt idx="35">
                  <c:v>2.0092800000000004</c:v>
                </c:pt>
                <c:pt idx="36">
                  <c:v>2.3184</c:v>
                </c:pt>
                <c:pt idx="37">
                  <c:v>0.66528000000000009</c:v>
                </c:pt>
                <c:pt idx="38">
                  <c:v>1.5993600000000001</c:v>
                </c:pt>
                <c:pt idx="39">
                  <c:v>1.8211200000000001</c:v>
                </c:pt>
                <c:pt idx="40">
                  <c:v>2.0832000000000002</c:v>
                </c:pt>
                <c:pt idx="41">
                  <c:v>1.9891200000000002</c:v>
                </c:pt>
                <c:pt idx="42">
                  <c:v>2.4931200000000002</c:v>
                </c:pt>
                <c:pt idx="43">
                  <c:v>2.9097600000000003</c:v>
                </c:pt>
                <c:pt idx="44">
                  <c:v>2.0428800000000003</c:v>
                </c:pt>
                <c:pt idx="45">
                  <c:v>3.2121600000000003</c:v>
                </c:pt>
                <c:pt idx="46">
                  <c:v>3.0441600000000002</c:v>
                </c:pt>
                <c:pt idx="47">
                  <c:v>1.5993600000000001</c:v>
                </c:pt>
                <c:pt idx="48">
                  <c:v>2.2646400000000004</c:v>
                </c:pt>
                <c:pt idx="49">
                  <c:v>3.3801600000000005</c:v>
                </c:pt>
                <c:pt idx="50">
                  <c:v>2.4864000000000002</c:v>
                </c:pt>
                <c:pt idx="51">
                  <c:v>2.1907200000000002</c:v>
                </c:pt>
                <c:pt idx="52">
                  <c:v>2.7081600000000003</c:v>
                </c:pt>
                <c:pt idx="53">
                  <c:v>1.7068800000000002</c:v>
                </c:pt>
                <c:pt idx="54">
                  <c:v>2.1907200000000002</c:v>
                </c:pt>
                <c:pt idx="55">
                  <c:v>1.5724800000000003</c:v>
                </c:pt>
                <c:pt idx="56">
                  <c:v>1.4313600000000002</c:v>
                </c:pt>
                <c:pt idx="57">
                  <c:v>0.82656000000000007</c:v>
                </c:pt>
                <c:pt idx="58">
                  <c:v>1.9958400000000001</c:v>
                </c:pt>
                <c:pt idx="59">
                  <c:v>1.6847040000000002</c:v>
                </c:pt>
                <c:pt idx="60">
                  <c:v>2.1638400000000004</c:v>
                </c:pt>
                <c:pt idx="61">
                  <c:v>2.8291200000000005</c:v>
                </c:pt>
                <c:pt idx="62">
                  <c:v>2.1220819200000007</c:v>
                </c:pt>
                <c:pt idx="63">
                  <c:v>2.4825561600000001</c:v>
                </c:pt>
                <c:pt idx="64">
                  <c:v>2.1269606400000001</c:v>
                </c:pt>
                <c:pt idx="65">
                  <c:v>0.57160991999999999</c:v>
                </c:pt>
                <c:pt idx="66">
                  <c:v>1.61616</c:v>
                </c:pt>
                <c:pt idx="67">
                  <c:v>4.2067200000000007</c:v>
                </c:pt>
                <c:pt idx="68">
                  <c:v>2.5092480000000004</c:v>
                </c:pt>
                <c:pt idx="69">
                  <c:v>3.551153422294417</c:v>
                </c:pt>
                <c:pt idx="70">
                  <c:v>2.5615112494829271</c:v>
                </c:pt>
                <c:pt idx="71">
                  <c:v>1.8839712749268296</c:v>
                </c:pt>
                <c:pt idx="72">
                  <c:v>2.7361152</c:v>
                </c:pt>
                <c:pt idx="73">
                  <c:v>3.9984000000000006</c:v>
                </c:pt>
                <c:pt idx="74">
                  <c:v>3.7334107317073175</c:v>
                </c:pt>
                <c:pt idx="75">
                  <c:v>2.5536000000000003</c:v>
                </c:pt>
                <c:pt idx="76">
                  <c:v>3.0295316786739295</c:v>
                </c:pt>
                <c:pt idx="77">
                  <c:v>0.32182080000000002</c:v>
                </c:pt>
                <c:pt idx="78">
                  <c:v>3.0815904000000005</c:v>
                </c:pt>
                <c:pt idx="79">
                  <c:v>0.55574400000000002</c:v>
                </c:pt>
                <c:pt idx="80">
                  <c:v>2.4875879735488327</c:v>
                </c:pt>
                <c:pt idx="81">
                  <c:v>1.6005716341160345</c:v>
                </c:pt>
                <c:pt idx="82">
                  <c:v>3.1362240000000008</c:v>
                </c:pt>
                <c:pt idx="83">
                  <c:v>3.3216960000000002</c:v>
                </c:pt>
                <c:pt idx="84">
                  <c:v>2.1470220781476925</c:v>
                </c:pt>
                <c:pt idx="85">
                  <c:v>3.8699215818500159</c:v>
                </c:pt>
                <c:pt idx="86">
                  <c:v>3.2057372160000002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D0-48F3-9E88-995C5679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080688"/>
        <c:axId val="593071952"/>
      </c:scatterChart>
      <c:valAx>
        <c:axId val="593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71952"/>
        <c:crosses val="autoZero"/>
        <c:crossBetween val="midCat"/>
      </c:valAx>
      <c:valAx>
        <c:axId val="59307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80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Magruder Plots
1892-1995, Wheat Grain Yield Trends</a:t>
            </a:r>
          </a:p>
        </c:rich>
      </c:tx>
      <c:layout>
        <c:manualLayout>
          <c:xMode val="edge"/>
          <c:yMode val="edge"/>
          <c:x val="0.27978234617616227"/>
          <c:y val="3.80635109933703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4443296092845"/>
          <c:y val="0.1799365974232055"/>
          <c:w val="0.83934703852848669"/>
          <c:h val="0.605555856712710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movingAvg"/>
            <c:period val="4"/>
            <c:dispRSqr val="0"/>
            <c:dispEq val="0"/>
          </c:trendline>
          <c:xVal>
            <c:numRef>
              <c:f>Check_SunSpot!$A$4:$A$126</c:f>
              <c:numCache>
                <c:formatCode>General</c:formatCode>
                <c:ptCount val="123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</c:numCache>
            </c:numRef>
          </c:xVal>
          <c:yVal>
            <c:numRef>
              <c:f>Check_SunSpot!$B$4:$B$126</c:f>
              <c:numCache>
                <c:formatCode>General</c:formatCode>
                <c:ptCount val="123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5F-4C1F-A9C4-43E51D69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8608"/>
        <c:axId val="-139557520"/>
      </c:scatterChart>
      <c:valAx>
        <c:axId val="-139558608"/>
        <c:scaling>
          <c:orientation val="minMax"/>
          <c:max val="2016"/>
          <c:min val="189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285205461391325"/>
              <c:y val="0.8789210720287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7520"/>
        <c:crosses val="autoZero"/>
        <c:crossBetween val="midCat"/>
        <c:minorUnit val="5"/>
      </c:valAx>
      <c:valAx>
        <c:axId val="-13955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Yield</a:t>
                </a:r>
              </a:p>
            </c:rich>
          </c:tx>
          <c:layout>
            <c:manualLayout>
              <c:xMode val="edge"/>
              <c:yMode val="edge"/>
              <c:x val="2.8356318869205633E-2"/>
              <c:y val="0.37371447157127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9558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</a:t>
            </a:r>
            <a:r>
              <a:rPr lang="en-US" baseline="0"/>
              <a:t> plot yields, 1892-2015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7171296296296296"/>
          <c:w val="0.81862729658792655"/>
          <c:h val="0.682901356080489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movingAvg"/>
            <c:period val="7"/>
            <c:dispRSqr val="0"/>
            <c:dispEq val="0"/>
          </c:trendline>
          <c:xVal>
            <c:numRef>
              <c:f>Check_SunSpot!$A$4:$A$128</c:f>
              <c:numCache>
                <c:formatCode>General</c:formatCode>
                <c:ptCount val="125"/>
                <c:pt idx="0">
                  <c:v>1893</c:v>
                </c:pt>
                <c:pt idx="1">
                  <c:v>1894</c:v>
                </c:pt>
                <c:pt idx="2">
                  <c:v>1895</c:v>
                </c:pt>
                <c:pt idx="3">
                  <c:v>1896</c:v>
                </c:pt>
                <c:pt idx="4">
                  <c:v>1897</c:v>
                </c:pt>
                <c:pt idx="5">
                  <c:v>1898</c:v>
                </c:pt>
                <c:pt idx="6">
                  <c:v>1899</c:v>
                </c:pt>
                <c:pt idx="7">
                  <c:v>1900</c:v>
                </c:pt>
                <c:pt idx="8">
                  <c:v>1901</c:v>
                </c:pt>
                <c:pt idx="9">
                  <c:v>1902</c:v>
                </c:pt>
                <c:pt idx="10">
                  <c:v>1903</c:v>
                </c:pt>
                <c:pt idx="11">
                  <c:v>1904</c:v>
                </c:pt>
                <c:pt idx="12">
                  <c:v>1905</c:v>
                </c:pt>
                <c:pt idx="13">
                  <c:v>1906</c:v>
                </c:pt>
                <c:pt idx="14">
                  <c:v>1907</c:v>
                </c:pt>
                <c:pt idx="15">
                  <c:v>1908</c:v>
                </c:pt>
                <c:pt idx="16">
                  <c:v>1909</c:v>
                </c:pt>
                <c:pt idx="17">
                  <c:v>1910</c:v>
                </c:pt>
                <c:pt idx="18">
                  <c:v>1911</c:v>
                </c:pt>
                <c:pt idx="19">
                  <c:v>1912</c:v>
                </c:pt>
                <c:pt idx="20">
                  <c:v>1913</c:v>
                </c:pt>
                <c:pt idx="21">
                  <c:v>1914</c:v>
                </c:pt>
                <c:pt idx="22">
                  <c:v>1915</c:v>
                </c:pt>
                <c:pt idx="23">
                  <c:v>1916</c:v>
                </c:pt>
                <c:pt idx="24">
                  <c:v>1917</c:v>
                </c:pt>
                <c:pt idx="25">
                  <c:v>1918</c:v>
                </c:pt>
                <c:pt idx="26">
                  <c:v>1919</c:v>
                </c:pt>
                <c:pt idx="27">
                  <c:v>1920</c:v>
                </c:pt>
                <c:pt idx="28">
                  <c:v>1921</c:v>
                </c:pt>
                <c:pt idx="29">
                  <c:v>1922</c:v>
                </c:pt>
                <c:pt idx="30">
                  <c:v>1923</c:v>
                </c:pt>
                <c:pt idx="31">
                  <c:v>1924</c:v>
                </c:pt>
                <c:pt idx="32">
                  <c:v>1925</c:v>
                </c:pt>
                <c:pt idx="33">
                  <c:v>1926</c:v>
                </c:pt>
                <c:pt idx="34">
                  <c:v>1927</c:v>
                </c:pt>
                <c:pt idx="35">
                  <c:v>1928</c:v>
                </c:pt>
                <c:pt idx="36">
                  <c:v>1929</c:v>
                </c:pt>
                <c:pt idx="37">
                  <c:v>1930</c:v>
                </c:pt>
                <c:pt idx="38">
                  <c:v>1931</c:v>
                </c:pt>
                <c:pt idx="39">
                  <c:v>1932</c:v>
                </c:pt>
                <c:pt idx="40">
                  <c:v>1933</c:v>
                </c:pt>
                <c:pt idx="41">
                  <c:v>1934</c:v>
                </c:pt>
                <c:pt idx="42">
                  <c:v>1935</c:v>
                </c:pt>
                <c:pt idx="43">
                  <c:v>1936</c:v>
                </c:pt>
                <c:pt idx="44">
                  <c:v>1937</c:v>
                </c:pt>
                <c:pt idx="45">
                  <c:v>1938</c:v>
                </c:pt>
                <c:pt idx="46">
                  <c:v>1939</c:v>
                </c:pt>
                <c:pt idx="47">
                  <c:v>1940</c:v>
                </c:pt>
                <c:pt idx="48">
                  <c:v>1941</c:v>
                </c:pt>
                <c:pt idx="49">
                  <c:v>1942</c:v>
                </c:pt>
                <c:pt idx="50">
                  <c:v>1943</c:v>
                </c:pt>
                <c:pt idx="51">
                  <c:v>1944</c:v>
                </c:pt>
                <c:pt idx="52">
                  <c:v>1945</c:v>
                </c:pt>
                <c:pt idx="53">
                  <c:v>1946</c:v>
                </c:pt>
                <c:pt idx="54">
                  <c:v>1947</c:v>
                </c:pt>
                <c:pt idx="55">
                  <c:v>1948</c:v>
                </c:pt>
                <c:pt idx="56">
                  <c:v>1949</c:v>
                </c:pt>
                <c:pt idx="57">
                  <c:v>1950</c:v>
                </c:pt>
                <c:pt idx="58">
                  <c:v>1951</c:v>
                </c:pt>
                <c:pt idx="59">
                  <c:v>1952</c:v>
                </c:pt>
                <c:pt idx="60">
                  <c:v>1953</c:v>
                </c:pt>
                <c:pt idx="61">
                  <c:v>1954</c:v>
                </c:pt>
                <c:pt idx="62">
                  <c:v>1955</c:v>
                </c:pt>
                <c:pt idx="63">
                  <c:v>1956</c:v>
                </c:pt>
                <c:pt idx="64">
                  <c:v>1957</c:v>
                </c:pt>
                <c:pt idx="65">
                  <c:v>1958</c:v>
                </c:pt>
                <c:pt idx="66">
                  <c:v>1959</c:v>
                </c:pt>
                <c:pt idx="67">
                  <c:v>1960</c:v>
                </c:pt>
                <c:pt idx="68">
                  <c:v>1961</c:v>
                </c:pt>
                <c:pt idx="69">
                  <c:v>1962</c:v>
                </c:pt>
                <c:pt idx="70">
                  <c:v>1963</c:v>
                </c:pt>
                <c:pt idx="71">
                  <c:v>1964</c:v>
                </c:pt>
                <c:pt idx="72">
                  <c:v>1965</c:v>
                </c:pt>
                <c:pt idx="73">
                  <c:v>1966</c:v>
                </c:pt>
                <c:pt idx="74">
                  <c:v>1967</c:v>
                </c:pt>
                <c:pt idx="75">
                  <c:v>1968</c:v>
                </c:pt>
                <c:pt idx="76">
                  <c:v>1969</c:v>
                </c:pt>
                <c:pt idx="77">
                  <c:v>1970</c:v>
                </c:pt>
                <c:pt idx="78">
                  <c:v>1971</c:v>
                </c:pt>
                <c:pt idx="79">
                  <c:v>1972</c:v>
                </c:pt>
                <c:pt idx="80">
                  <c:v>1973</c:v>
                </c:pt>
                <c:pt idx="81">
                  <c:v>1974</c:v>
                </c:pt>
                <c:pt idx="82">
                  <c:v>1975</c:v>
                </c:pt>
                <c:pt idx="83">
                  <c:v>1976</c:v>
                </c:pt>
                <c:pt idx="84">
                  <c:v>1977</c:v>
                </c:pt>
                <c:pt idx="85">
                  <c:v>1978</c:v>
                </c:pt>
                <c:pt idx="86">
                  <c:v>1979</c:v>
                </c:pt>
                <c:pt idx="87">
                  <c:v>1980</c:v>
                </c:pt>
                <c:pt idx="88">
                  <c:v>1981</c:v>
                </c:pt>
                <c:pt idx="89">
                  <c:v>1982</c:v>
                </c:pt>
                <c:pt idx="90">
                  <c:v>1983</c:v>
                </c:pt>
                <c:pt idx="91">
                  <c:v>1984</c:v>
                </c:pt>
                <c:pt idx="92">
                  <c:v>1985</c:v>
                </c:pt>
                <c:pt idx="93">
                  <c:v>1986</c:v>
                </c:pt>
                <c:pt idx="94">
                  <c:v>1987</c:v>
                </c:pt>
                <c:pt idx="95">
                  <c:v>1988</c:v>
                </c:pt>
                <c:pt idx="96">
                  <c:v>1989</c:v>
                </c:pt>
                <c:pt idx="97">
                  <c:v>1990</c:v>
                </c:pt>
                <c:pt idx="98">
                  <c:v>1991</c:v>
                </c:pt>
                <c:pt idx="99">
                  <c:v>1992</c:v>
                </c:pt>
                <c:pt idx="100">
                  <c:v>1993</c:v>
                </c:pt>
                <c:pt idx="101">
                  <c:v>1994</c:v>
                </c:pt>
                <c:pt idx="102">
                  <c:v>1995</c:v>
                </c:pt>
                <c:pt idx="103">
                  <c:v>1996</c:v>
                </c:pt>
                <c:pt idx="104">
                  <c:v>1997</c:v>
                </c:pt>
                <c:pt idx="105">
                  <c:v>1998</c:v>
                </c:pt>
                <c:pt idx="106">
                  <c:v>1999</c:v>
                </c:pt>
                <c:pt idx="107">
                  <c:v>2000</c:v>
                </c:pt>
                <c:pt idx="108">
                  <c:v>2001</c:v>
                </c:pt>
                <c:pt idx="109">
                  <c:v>2002</c:v>
                </c:pt>
                <c:pt idx="110">
                  <c:v>2003</c:v>
                </c:pt>
                <c:pt idx="111">
                  <c:v>2004</c:v>
                </c:pt>
                <c:pt idx="112">
                  <c:v>2005</c:v>
                </c:pt>
                <c:pt idx="113">
                  <c:v>2006</c:v>
                </c:pt>
                <c:pt idx="114">
                  <c:v>2007</c:v>
                </c:pt>
                <c:pt idx="115">
                  <c:v>2008</c:v>
                </c:pt>
                <c:pt idx="116">
                  <c:v>2009</c:v>
                </c:pt>
                <c:pt idx="117">
                  <c:v>2010</c:v>
                </c:pt>
                <c:pt idx="118">
                  <c:v>2011</c:v>
                </c:pt>
                <c:pt idx="119">
                  <c:v>2012</c:v>
                </c:pt>
                <c:pt idx="120">
                  <c:v>2013</c:v>
                </c:pt>
                <c:pt idx="121">
                  <c:v>2014</c:v>
                </c:pt>
                <c:pt idx="122">
                  <c:v>2015</c:v>
                </c:pt>
                <c:pt idx="123">
                  <c:v>2016</c:v>
                </c:pt>
              </c:numCache>
            </c:numRef>
          </c:xVal>
          <c:yVal>
            <c:numRef>
              <c:f>Check_SunSpot!$B$4:$B$128</c:f>
              <c:numCache>
                <c:formatCode>General</c:formatCode>
                <c:ptCount val="125"/>
                <c:pt idx="0">
                  <c:v>10.5</c:v>
                </c:pt>
                <c:pt idx="1">
                  <c:v>20.9</c:v>
                </c:pt>
                <c:pt idx="3">
                  <c:v>6.9</c:v>
                </c:pt>
                <c:pt idx="4">
                  <c:v>17.850000000000001</c:v>
                </c:pt>
                <c:pt idx="5">
                  <c:v>7.25</c:v>
                </c:pt>
                <c:pt idx="6">
                  <c:v>12</c:v>
                </c:pt>
                <c:pt idx="7">
                  <c:v>18.100000000000001</c:v>
                </c:pt>
                <c:pt idx="8">
                  <c:v>28</c:v>
                </c:pt>
                <c:pt idx="9">
                  <c:v>15.3</c:v>
                </c:pt>
                <c:pt idx="10">
                  <c:v>20.3</c:v>
                </c:pt>
                <c:pt idx="11">
                  <c:v>12.6</c:v>
                </c:pt>
                <c:pt idx="12">
                  <c:v>4.8</c:v>
                </c:pt>
                <c:pt idx="13">
                  <c:v>7.1</c:v>
                </c:pt>
                <c:pt idx="14">
                  <c:v>5.2</c:v>
                </c:pt>
                <c:pt idx="15">
                  <c:v>12.9</c:v>
                </c:pt>
                <c:pt idx="16">
                  <c:v>21.7</c:v>
                </c:pt>
                <c:pt idx="17">
                  <c:v>18.7</c:v>
                </c:pt>
                <c:pt idx="18">
                  <c:v>2.2999999999999998</c:v>
                </c:pt>
                <c:pt idx="19">
                  <c:v>5.3</c:v>
                </c:pt>
                <c:pt idx="20">
                  <c:v>5.6</c:v>
                </c:pt>
                <c:pt idx="21">
                  <c:v>23.2</c:v>
                </c:pt>
                <c:pt idx="22">
                  <c:v>15.2</c:v>
                </c:pt>
                <c:pt idx="23">
                  <c:v>7.9</c:v>
                </c:pt>
                <c:pt idx="24">
                  <c:v>21</c:v>
                </c:pt>
                <c:pt idx="25">
                  <c:v>10.8</c:v>
                </c:pt>
                <c:pt idx="26">
                  <c:v>7</c:v>
                </c:pt>
                <c:pt idx="27">
                  <c:v>27.3</c:v>
                </c:pt>
                <c:pt idx="28">
                  <c:v>7.3</c:v>
                </c:pt>
                <c:pt idx="29">
                  <c:v>3.8</c:v>
                </c:pt>
                <c:pt idx="30">
                  <c:v>12.9</c:v>
                </c:pt>
                <c:pt idx="31">
                  <c:v>7.7</c:v>
                </c:pt>
                <c:pt idx="32">
                  <c:v>11.4</c:v>
                </c:pt>
                <c:pt idx="33">
                  <c:v>7.1</c:v>
                </c:pt>
                <c:pt idx="34">
                  <c:v>1.7</c:v>
                </c:pt>
                <c:pt idx="35">
                  <c:v>17.8</c:v>
                </c:pt>
                <c:pt idx="36">
                  <c:v>10</c:v>
                </c:pt>
                <c:pt idx="37">
                  <c:v>7.9</c:v>
                </c:pt>
                <c:pt idx="38">
                  <c:v>25.6</c:v>
                </c:pt>
                <c:pt idx="39">
                  <c:v>19.3</c:v>
                </c:pt>
                <c:pt idx="40">
                  <c:v>12.3</c:v>
                </c:pt>
                <c:pt idx="41">
                  <c:v>12.7</c:v>
                </c:pt>
                <c:pt idx="42">
                  <c:v>14</c:v>
                </c:pt>
                <c:pt idx="43">
                  <c:v>19.3</c:v>
                </c:pt>
                <c:pt idx="44">
                  <c:v>22</c:v>
                </c:pt>
                <c:pt idx="45">
                  <c:v>3.4</c:v>
                </c:pt>
                <c:pt idx="46">
                  <c:v>15.3</c:v>
                </c:pt>
                <c:pt idx="47">
                  <c:v>15.2</c:v>
                </c:pt>
                <c:pt idx="48">
                  <c:v>0.9</c:v>
                </c:pt>
                <c:pt idx="49">
                  <c:v>2.6</c:v>
                </c:pt>
                <c:pt idx="50">
                  <c:v>4.3</c:v>
                </c:pt>
                <c:pt idx="51">
                  <c:v>16.100000000000001</c:v>
                </c:pt>
                <c:pt idx="52">
                  <c:v>6.7</c:v>
                </c:pt>
                <c:pt idx="53">
                  <c:v>11.7</c:v>
                </c:pt>
                <c:pt idx="54">
                  <c:v>18.7</c:v>
                </c:pt>
                <c:pt idx="55">
                  <c:v>18.100000000000001</c:v>
                </c:pt>
                <c:pt idx="56">
                  <c:v>9.8000000000000007</c:v>
                </c:pt>
                <c:pt idx="57">
                  <c:v>20.3</c:v>
                </c:pt>
                <c:pt idx="58">
                  <c:v>8.4</c:v>
                </c:pt>
                <c:pt idx="59">
                  <c:v>8.6999999999999993</c:v>
                </c:pt>
                <c:pt idx="60">
                  <c:v>14.7</c:v>
                </c:pt>
                <c:pt idx="61">
                  <c:v>12.7</c:v>
                </c:pt>
                <c:pt idx="62">
                  <c:v>7.8</c:v>
                </c:pt>
                <c:pt idx="63">
                  <c:v>19.600000000000001</c:v>
                </c:pt>
                <c:pt idx="64">
                  <c:v>13.3</c:v>
                </c:pt>
                <c:pt idx="65">
                  <c:v>28.7</c:v>
                </c:pt>
                <c:pt idx="66">
                  <c:v>28.1</c:v>
                </c:pt>
                <c:pt idx="67">
                  <c:v>11.5</c:v>
                </c:pt>
                <c:pt idx="68">
                  <c:v>10.5</c:v>
                </c:pt>
                <c:pt idx="69">
                  <c:v>14.1</c:v>
                </c:pt>
                <c:pt idx="70">
                  <c:v>27.6</c:v>
                </c:pt>
                <c:pt idx="71">
                  <c:v>6</c:v>
                </c:pt>
                <c:pt idx="72">
                  <c:v>25.8</c:v>
                </c:pt>
                <c:pt idx="73">
                  <c:v>29.7</c:v>
                </c:pt>
                <c:pt idx="74">
                  <c:v>6.6</c:v>
                </c:pt>
                <c:pt idx="75">
                  <c:v>14.1</c:v>
                </c:pt>
                <c:pt idx="76">
                  <c:v>14.8</c:v>
                </c:pt>
                <c:pt idx="77">
                  <c:v>19.5</c:v>
                </c:pt>
                <c:pt idx="78">
                  <c:v>24.3</c:v>
                </c:pt>
                <c:pt idx="79">
                  <c:v>18.2</c:v>
                </c:pt>
                <c:pt idx="80">
                  <c:v>19.2</c:v>
                </c:pt>
                <c:pt idx="81">
                  <c:v>18.100000000000001</c:v>
                </c:pt>
                <c:pt idx="82">
                  <c:v>18.7</c:v>
                </c:pt>
                <c:pt idx="83">
                  <c:v>18.3</c:v>
                </c:pt>
                <c:pt idx="84">
                  <c:v>14.7</c:v>
                </c:pt>
                <c:pt idx="85">
                  <c:v>17.899999999999999</c:v>
                </c:pt>
                <c:pt idx="86">
                  <c:v>25.3</c:v>
                </c:pt>
                <c:pt idx="87">
                  <c:v>25</c:v>
                </c:pt>
                <c:pt idx="88">
                  <c:v>21.1</c:v>
                </c:pt>
                <c:pt idx="89">
                  <c:v>28.3</c:v>
                </c:pt>
                <c:pt idx="90">
                  <c:v>20.7</c:v>
                </c:pt>
                <c:pt idx="91">
                  <c:v>19.7</c:v>
                </c:pt>
                <c:pt idx="92">
                  <c:v>14.1</c:v>
                </c:pt>
                <c:pt idx="93">
                  <c:v>12.9</c:v>
                </c:pt>
                <c:pt idx="94">
                  <c:v>10.8</c:v>
                </c:pt>
                <c:pt idx="95">
                  <c:v>21.4</c:v>
                </c:pt>
                <c:pt idx="96">
                  <c:v>11.9</c:v>
                </c:pt>
                <c:pt idx="97">
                  <c:v>21.6</c:v>
                </c:pt>
                <c:pt idx="98">
                  <c:v>16.600000000000001</c:v>
                </c:pt>
                <c:pt idx="99">
                  <c:v>13.4411</c:v>
                </c:pt>
                <c:pt idx="100">
                  <c:v>18.744399999999999</c:v>
                </c:pt>
                <c:pt idx="101">
                  <c:v>9.3514999999999997</c:v>
                </c:pt>
                <c:pt idx="102">
                  <c:v>2.6122000000000001</c:v>
                </c:pt>
                <c:pt idx="103">
                  <c:v>14.4</c:v>
                </c:pt>
                <c:pt idx="104">
                  <c:v>20.8</c:v>
                </c:pt>
                <c:pt idx="105">
                  <c:v>14.5</c:v>
                </c:pt>
                <c:pt idx="106">
                  <c:v>26.302368243654822</c:v>
                </c:pt>
                <c:pt idx="107">
                  <c:v>22.49417151219512</c:v>
                </c:pt>
                <c:pt idx="108">
                  <c:v>11.832383414634144</c:v>
                </c:pt>
                <c:pt idx="109">
                  <c:v>18.036000000000001</c:v>
                </c:pt>
                <c:pt idx="110">
                  <c:v>18.2</c:v>
                </c:pt>
                <c:pt idx="111">
                  <c:v>18.924695121951224</c:v>
                </c:pt>
                <c:pt idx="112">
                  <c:v>18</c:v>
                </c:pt>
                <c:pt idx="113">
                  <c:v>21.052994990112062</c:v>
                </c:pt>
                <c:pt idx="114">
                  <c:v>1.72</c:v>
                </c:pt>
                <c:pt idx="115">
                  <c:v>27.135999999999999</c:v>
                </c:pt>
                <c:pt idx="116">
                  <c:v>4.91</c:v>
                </c:pt>
                <c:pt idx="117">
                  <c:v>18.518178246727498</c:v>
                </c:pt>
                <c:pt idx="118">
                  <c:v>6.4270760533269238</c:v>
                </c:pt>
                <c:pt idx="119">
                  <c:v>15.22</c:v>
                </c:pt>
                <c:pt idx="120">
                  <c:v>15.32</c:v>
                </c:pt>
                <c:pt idx="121">
                  <c:v>17.285203808653844</c:v>
                </c:pt>
                <c:pt idx="122">
                  <c:v>27.025697793688</c:v>
                </c:pt>
                <c:pt idx="123">
                  <c:v>17.47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82-4CC7-BCF3-EDDE50DD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992"/>
        <c:axId val="-139556976"/>
      </c:scatterChart>
      <c:valAx>
        <c:axId val="-139550992"/>
        <c:scaling>
          <c:orientation val="minMax"/>
          <c:max val="20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6976"/>
        <c:crosses val="autoZero"/>
        <c:crossBetween val="midCat"/>
      </c:valAx>
      <c:valAx>
        <c:axId val="-13955697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Yield,</a:t>
                </a: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bu/ac</a:t>
                </a:r>
                <a:endParaRPr lang="en-US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35381160688247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b="1" i="0"/>
            </a:pPr>
            <a:r>
              <a:rPr lang="en-US"/>
              <a:t>Response to Applied K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000000000000022"/>
          <c:y val="3.125E-2"/>
          <c:w val="0.78749999999999998"/>
          <c:h val="0.84375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K_Response!$G$1</c:f>
              <c:strCache>
                <c:ptCount val="1"/>
                <c:pt idx="0">
                  <c:v>K Response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C0504D"/>
              </a:solidFill>
              <a:ln cmpd="sng">
                <a:solidFill>
                  <a:srgbClr val="C0504D"/>
                </a:solidFill>
              </a:ln>
            </c:spPr>
          </c:marker>
          <c:trendline>
            <c:name>Linear (K Response)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28473818897637793"/>
                  <c:y val="-0.21057715536423"/>
                </c:manualLayout>
              </c:layout>
              <c:numFmt formatCode="General" sourceLinked="0"/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47-4B06-B64A-FBB77897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9696"/>
        <c:axId val="-139555888"/>
      </c:scatterChart>
      <c:valAx>
        <c:axId val="-139559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39555888"/>
        <c:crosses val="autoZero"/>
        <c:crossBetween val="midCat"/>
      </c:valAx>
      <c:valAx>
        <c:axId val="-13955588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Yield increase/decrease,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-139559696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Response to Applied N</a:t>
            </a:r>
          </a:p>
        </c:rich>
      </c:tx>
      <c:layout>
        <c:manualLayout>
          <c:xMode val="edge"/>
          <c:yMode val="edge"/>
          <c:x val="0.33032633420822405"/>
          <c:y val="5.536332179930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48840769903763"/>
          <c:y val="5.9404771635379487E-2"/>
          <c:w val="0.74273381452318465"/>
          <c:h val="0.7874408086532436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850218722659666"/>
                  <c:y val="-0.137230925719060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0.238x - 459.74</a:t>
                    </a:r>
                    <a:br>
                      <a:rPr lang="en-US"/>
                    </a:br>
                    <a:r>
                      <a:rPr lang="en-US"/>
                      <a:t>R² = 0.32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K_Response!$B$2:$B$87</c:f>
              <c:numCache>
                <c:formatCode>General</c:formatCode>
                <c:ptCount val="86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</c:numCache>
            </c:numRef>
          </c:xVal>
          <c:y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E-4235-B328-352C4FF3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50448"/>
        <c:axId val="-139553712"/>
      </c:scatterChart>
      <c:valAx>
        <c:axId val="-13955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sz="1000" b="0" cap="none" baseline="0">
                    <a:latin typeface="Verdana" panose="020B060403050404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3712"/>
        <c:crosses val="autoZero"/>
        <c:crossBetween val="midCat"/>
      </c:valAx>
      <c:valAx>
        <c:axId val="-1395537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none" baseline="0">
                    <a:solidFill>
                      <a:schemeClr val="bg1"/>
                    </a:solidFill>
                    <a:latin typeface="Verdana" panose="020B0604030504040204" pitchFamily="34" charset="0"/>
                    <a:ea typeface="+mn-ea"/>
                    <a:cs typeface="+mn-cs"/>
                  </a:defRPr>
                </a:pPr>
                <a:r>
                  <a:rPr lang="en-US" cap="none" baseline="0">
                    <a:latin typeface="Verdana" panose="020B0604030504040204" pitchFamily="34" charset="0"/>
                  </a:rPr>
                  <a:t>Yield increase, Mg/ha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none" baseline="0">
                  <a:solidFill>
                    <a:schemeClr val="bg1"/>
                  </a:solidFill>
                  <a:latin typeface="Verdana" panose="020B060403050404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K_Response!$H$1</c:f>
              <c:strCache>
                <c:ptCount val="1"/>
                <c:pt idx="0">
                  <c:v>N Response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K_Response!$H$2:$H$87</c:f>
              <c:numCache>
                <c:formatCode>General</c:formatCode>
                <c:ptCount val="86"/>
                <c:pt idx="0">
                  <c:v>-0.90000000000000036</c:v>
                </c:pt>
                <c:pt idx="1">
                  <c:v>3.1999999999999993</c:v>
                </c:pt>
                <c:pt idx="2">
                  <c:v>4.7000000000000028</c:v>
                </c:pt>
                <c:pt idx="3">
                  <c:v>0.79999999999999716</c:v>
                </c:pt>
                <c:pt idx="4">
                  <c:v>-0.69999999999999929</c:v>
                </c:pt>
                <c:pt idx="5">
                  <c:v>2</c:v>
                </c:pt>
                <c:pt idx="6">
                  <c:v>0.80000000000000071</c:v>
                </c:pt>
                <c:pt idx="7">
                  <c:v>1.5</c:v>
                </c:pt>
                <c:pt idx="8">
                  <c:v>0</c:v>
                </c:pt>
                <c:pt idx="9">
                  <c:v>-1.4000000000000021</c:v>
                </c:pt>
                <c:pt idx="10">
                  <c:v>2</c:v>
                </c:pt>
                <c:pt idx="11">
                  <c:v>0.59999999999999964</c:v>
                </c:pt>
                <c:pt idx="12">
                  <c:v>0.20000000000000107</c:v>
                </c:pt>
                <c:pt idx="13">
                  <c:v>2.7000000000000011</c:v>
                </c:pt>
                <c:pt idx="14">
                  <c:v>-0.79999999999999716</c:v>
                </c:pt>
                <c:pt idx="15">
                  <c:v>-0.80000000000000071</c:v>
                </c:pt>
                <c:pt idx="16">
                  <c:v>7.9999999999999982</c:v>
                </c:pt>
                <c:pt idx="17">
                  <c:v>2.4000000000000021</c:v>
                </c:pt>
                <c:pt idx="18">
                  <c:v>1.3999999999999986</c:v>
                </c:pt>
                <c:pt idx="19">
                  <c:v>1.4999999999999982</c:v>
                </c:pt>
                <c:pt idx="20">
                  <c:v>1.5999999999999979</c:v>
                </c:pt>
                <c:pt idx="21">
                  <c:v>2.8999999999999986</c:v>
                </c:pt>
                <c:pt idx="22">
                  <c:v>1.3000000000000007</c:v>
                </c:pt>
                <c:pt idx="23">
                  <c:v>7.5</c:v>
                </c:pt>
                <c:pt idx="24">
                  <c:v>-3.0999999999999996</c:v>
                </c:pt>
                <c:pt idx="25">
                  <c:v>-2.5999999999999996</c:v>
                </c:pt>
                <c:pt idx="26">
                  <c:v>-4.0999999999999996</c:v>
                </c:pt>
                <c:pt idx="27">
                  <c:v>0.5</c:v>
                </c:pt>
                <c:pt idx="28">
                  <c:v>12.7</c:v>
                </c:pt>
                <c:pt idx="29">
                  <c:v>12.5</c:v>
                </c:pt>
                <c:pt idx="30">
                  <c:v>4.1999999999999993</c:v>
                </c:pt>
                <c:pt idx="31">
                  <c:v>8.6000000000000014</c:v>
                </c:pt>
                <c:pt idx="32">
                  <c:v>9.6000000000000014</c:v>
                </c:pt>
                <c:pt idx="33">
                  <c:v>18.8</c:v>
                </c:pt>
                <c:pt idx="34">
                  <c:v>3.6999999999999993</c:v>
                </c:pt>
                <c:pt idx="35">
                  <c:v>4.8999999999999986</c:v>
                </c:pt>
                <c:pt idx="36">
                  <c:v>24.099999999999998</c:v>
                </c:pt>
                <c:pt idx="37">
                  <c:v>3.5999999999999996</c:v>
                </c:pt>
                <c:pt idx="38">
                  <c:v>9.9</c:v>
                </c:pt>
                <c:pt idx="39">
                  <c:v>12.899999999999999</c:v>
                </c:pt>
                <c:pt idx="40">
                  <c:v>2.6999999999999993</c:v>
                </c:pt>
                <c:pt idx="41">
                  <c:v>3.1000000000000014</c:v>
                </c:pt>
                <c:pt idx="42">
                  <c:v>24.299999999999997</c:v>
                </c:pt>
                <c:pt idx="43">
                  <c:v>26.700000000000003</c:v>
                </c:pt>
                <c:pt idx="44">
                  <c:v>24.499999999999996</c:v>
                </c:pt>
                <c:pt idx="45">
                  <c:v>35.200000000000003</c:v>
                </c:pt>
                <c:pt idx="46">
                  <c:v>26</c:v>
                </c:pt>
                <c:pt idx="47">
                  <c:v>6.4999999999999964</c:v>
                </c:pt>
                <c:pt idx="48">
                  <c:v>15.300000000000004</c:v>
                </c:pt>
                <c:pt idx="49">
                  <c:v>13.100000000000001</c:v>
                </c:pt>
                <c:pt idx="50">
                  <c:v>9.6000000000000014</c:v>
                </c:pt>
                <c:pt idx="51">
                  <c:v>18.799999999999997</c:v>
                </c:pt>
                <c:pt idx="52">
                  <c:v>1.3000000000000043</c:v>
                </c:pt>
                <c:pt idx="53">
                  <c:v>10.799999999999997</c:v>
                </c:pt>
                <c:pt idx="54">
                  <c:v>2.1999999999999993</c:v>
                </c:pt>
                <c:pt idx="55">
                  <c:v>11.2</c:v>
                </c:pt>
                <c:pt idx="56">
                  <c:v>-0.30000000000000071</c:v>
                </c:pt>
                <c:pt idx="57">
                  <c:v>-0.70000000000000107</c:v>
                </c:pt>
                <c:pt idx="58">
                  <c:v>9</c:v>
                </c:pt>
                <c:pt idx="59">
                  <c:v>-0.5</c:v>
                </c:pt>
                <c:pt idx="60">
                  <c:v>13.5</c:v>
                </c:pt>
                <c:pt idx="61">
                  <c:v>7.8999999999999986</c:v>
                </c:pt>
                <c:pt idx="62">
                  <c:v>12.302899999999999</c:v>
                </c:pt>
                <c:pt idx="63">
                  <c:v>8.5814999999999984</c:v>
                </c:pt>
                <c:pt idx="64">
                  <c:v>22.2211</c:v>
                </c:pt>
                <c:pt idx="65">
                  <c:v>6.6692999999999998</c:v>
                </c:pt>
                <c:pt idx="66">
                  <c:v>7.1800000000000015</c:v>
                </c:pt>
                <c:pt idx="67">
                  <c:v>40.099999999999994</c:v>
                </c:pt>
                <c:pt idx="68">
                  <c:v>15.040000000000003</c:v>
                </c:pt>
                <c:pt idx="69">
                  <c:v>31.670198497461929</c:v>
                </c:pt>
                <c:pt idx="70">
                  <c:v>10.274688439024391</c:v>
                </c:pt>
                <c:pt idx="71">
                  <c:v>6.7102232195121907</c:v>
                </c:pt>
                <c:pt idx="72">
                  <c:v>21.968</c:v>
                </c:pt>
                <c:pt idx="73">
                  <c:v>28</c:v>
                </c:pt>
                <c:pt idx="74">
                  <c:v>35.193292682926824</c:v>
                </c:pt>
                <c:pt idx="75">
                  <c:v>13</c:v>
                </c:pt>
                <c:pt idx="76">
                  <c:v>20.822265436931779</c:v>
                </c:pt>
                <c:pt idx="77">
                  <c:v>4.9899999999999993</c:v>
                </c:pt>
                <c:pt idx="78">
                  <c:v>7.6840000000000046</c:v>
                </c:pt>
                <c:pt idx="79">
                  <c:v>-1.77</c:v>
                </c:pt>
                <c:pt idx="80">
                  <c:v>11.264404736722501</c:v>
                </c:pt>
                <c:pt idx="81">
                  <c:v>14.698127870453078</c:v>
                </c:pt>
                <c:pt idx="82">
                  <c:v>24.959999999999997</c:v>
                </c:pt>
                <c:pt idx="83">
                  <c:v>29.4</c:v>
                </c:pt>
                <c:pt idx="84">
                  <c:v>15.162882074999995</c:v>
                </c:pt>
                <c:pt idx="85">
                  <c:v>34.95212665527</c:v>
                </c:pt>
              </c:numCache>
            </c:numRef>
          </c:xVal>
          <c:yVal>
            <c:numRef>
              <c:f>K_Response!$G$2:$G$87</c:f>
              <c:numCache>
                <c:formatCode>General</c:formatCode>
                <c:ptCount val="86"/>
                <c:pt idx="0">
                  <c:v>-1</c:v>
                </c:pt>
                <c:pt idx="1">
                  <c:v>3.8999999999999986</c:v>
                </c:pt>
                <c:pt idx="2">
                  <c:v>-5.9000000000000021</c:v>
                </c:pt>
                <c:pt idx="3">
                  <c:v>2.2000000000000028</c:v>
                </c:pt>
                <c:pt idx="4">
                  <c:v>3.8999999999999986</c:v>
                </c:pt>
                <c:pt idx="5">
                  <c:v>0.89999999999999858</c:v>
                </c:pt>
                <c:pt idx="6">
                  <c:v>0.40000000000000213</c:v>
                </c:pt>
                <c:pt idx="7">
                  <c:v>1.9000000000000021</c:v>
                </c:pt>
                <c:pt idx="8">
                  <c:v>0.70000000000000107</c:v>
                </c:pt>
                <c:pt idx="9">
                  <c:v>2.3000000000000007</c:v>
                </c:pt>
                <c:pt idx="10">
                  <c:v>3</c:v>
                </c:pt>
                <c:pt idx="11">
                  <c:v>-0.5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3.8000000000000007</c:v>
                </c:pt>
                <c:pt idx="16">
                  <c:v>-5.7999999999999989</c:v>
                </c:pt>
                <c:pt idx="17">
                  <c:v>1.3000000000000007</c:v>
                </c:pt>
                <c:pt idx="18">
                  <c:v>0</c:v>
                </c:pt>
                <c:pt idx="19">
                  <c:v>2.3000000000000007</c:v>
                </c:pt>
                <c:pt idx="20">
                  <c:v>-5</c:v>
                </c:pt>
                <c:pt idx="21">
                  <c:v>2.8000000000000007</c:v>
                </c:pt>
                <c:pt idx="22">
                  <c:v>-0.40000000000000213</c:v>
                </c:pt>
                <c:pt idx="23">
                  <c:v>0.10000000000000142</c:v>
                </c:pt>
                <c:pt idx="24">
                  <c:v>2.8000000000000007</c:v>
                </c:pt>
                <c:pt idx="25">
                  <c:v>-2.9000000000000004</c:v>
                </c:pt>
                <c:pt idx="26">
                  <c:v>0.5</c:v>
                </c:pt>
                <c:pt idx="27">
                  <c:v>1.1999999999999993</c:v>
                </c:pt>
                <c:pt idx="28">
                  <c:v>-1.1999999999999957</c:v>
                </c:pt>
                <c:pt idx="29">
                  <c:v>-0.10000000000000142</c:v>
                </c:pt>
                <c:pt idx="30">
                  <c:v>1.2000000000000028</c:v>
                </c:pt>
                <c:pt idx="31">
                  <c:v>1.5</c:v>
                </c:pt>
                <c:pt idx="32">
                  <c:v>-1.5</c:v>
                </c:pt>
                <c:pt idx="33">
                  <c:v>-9.2000000000000028</c:v>
                </c:pt>
                <c:pt idx="34">
                  <c:v>1.5</c:v>
                </c:pt>
                <c:pt idx="35">
                  <c:v>-0.80000000000000071</c:v>
                </c:pt>
                <c:pt idx="36">
                  <c:v>-14.799999999999997</c:v>
                </c:pt>
                <c:pt idx="37">
                  <c:v>-0.19999999999999929</c:v>
                </c:pt>
                <c:pt idx="38">
                  <c:v>0.30000000000000071</c:v>
                </c:pt>
                <c:pt idx="39">
                  <c:v>1.7000000000000028</c:v>
                </c:pt>
                <c:pt idx="40">
                  <c:v>7.5</c:v>
                </c:pt>
                <c:pt idx="41">
                  <c:v>-6.6000000000000014</c:v>
                </c:pt>
                <c:pt idx="42">
                  <c:v>-1.7999999999999972</c:v>
                </c:pt>
                <c:pt idx="43">
                  <c:v>-0.80000000000000426</c:v>
                </c:pt>
                <c:pt idx="44">
                  <c:v>-8.3999999999999986</c:v>
                </c:pt>
                <c:pt idx="45">
                  <c:v>-3.6000000000000014</c:v>
                </c:pt>
                <c:pt idx="46">
                  <c:v>-0.30000000000000426</c:v>
                </c:pt>
                <c:pt idx="47">
                  <c:v>-8.4999999999999964</c:v>
                </c:pt>
                <c:pt idx="48">
                  <c:v>1.5</c:v>
                </c:pt>
                <c:pt idx="49">
                  <c:v>-2.3000000000000043</c:v>
                </c:pt>
                <c:pt idx="50">
                  <c:v>-6</c:v>
                </c:pt>
                <c:pt idx="51">
                  <c:v>-5.6999999999999957</c:v>
                </c:pt>
                <c:pt idx="52">
                  <c:v>8.0999999999999943</c:v>
                </c:pt>
                <c:pt idx="53">
                  <c:v>-2.5</c:v>
                </c:pt>
                <c:pt idx="54">
                  <c:v>0.80000000000000071</c:v>
                </c:pt>
                <c:pt idx="55">
                  <c:v>1.1999999999999993</c:v>
                </c:pt>
                <c:pt idx="56">
                  <c:v>8.1000000000000014</c:v>
                </c:pt>
                <c:pt idx="57">
                  <c:v>0.60000000000000142</c:v>
                </c:pt>
                <c:pt idx="58">
                  <c:v>4.6999999999999993</c:v>
                </c:pt>
                <c:pt idx="59">
                  <c:v>8.77</c:v>
                </c:pt>
                <c:pt idx="60">
                  <c:v>0.30000000000000426</c:v>
                </c:pt>
                <c:pt idx="61">
                  <c:v>18.400000000000002</c:v>
                </c:pt>
                <c:pt idx="62">
                  <c:v>7.5418000000000021</c:v>
                </c:pt>
                <c:pt idx="63">
                  <c:v>7.7911999999999999</c:v>
                </c:pt>
                <c:pt idx="64">
                  <c:v>-0.29480000000000217</c:v>
                </c:pt>
                <c:pt idx="65">
                  <c:v>-0.75189999999999912</c:v>
                </c:pt>
                <c:pt idx="66">
                  <c:v>1.8599999999999994</c:v>
                </c:pt>
                <c:pt idx="67">
                  <c:v>1.8000000000000043</c:v>
                </c:pt>
                <c:pt idx="68">
                  <c:v>3.5300000000000011</c:v>
                </c:pt>
                <c:pt idx="69">
                  <c:v>0.77659151269035931</c:v>
                </c:pt>
                <c:pt idx="70">
                  <c:v>5.0138268292682966</c:v>
                </c:pt>
                <c:pt idx="71">
                  <c:v>3.1607560975609807</c:v>
                </c:pt>
                <c:pt idx="72">
                  <c:v>-0.94899999999999807</c:v>
                </c:pt>
                <c:pt idx="73">
                  <c:v>7.8999999999999986</c:v>
                </c:pt>
                <c:pt idx="74">
                  <c:v>0.88536585365853426</c:v>
                </c:pt>
                <c:pt idx="75">
                  <c:v>7</c:v>
                </c:pt>
                <c:pt idx="76">
                  <c:v>1.4481115127771247</c:v>
                </c:pt>
                <c:pt idx="77">
                  <c:v>-1.2789999999999999</c:v>
                </c:pt>
                <c:pt idx="78">
                  <c:v>0.14399999999999835</c:v>
                </c:pt>
                <c:pt idx="79">
                  <c:v>5.66</c:v>
                </c:pt>
                <c:pt idx="80">
                  <c:v>1.3413221358075091</c:v>
                </c:pt>
                <c:pt idx="81">
                  <c:v>0.6704594120146119</c:v>
                </c:pt>
                <c:pt idx="82">
                  <c:v>2.3000000000000043</c:v>
                </c:pt>
                <c:pt idx="83">
                  <c:v>-2.6499999999999986</c:v>
                </c:pt>
                <c:pt idx="84">
                  <c:v>-1.0003151907692285</c:v>
                </c:pt>
                <c:pt idx="85">
                  <c:v>-3.3881512395940092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4-4BCA-94C8-D40FF9F7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62416"/>
        <c:axId val="-139555344"/>
      </c:scatterChart>
      <c:valAx>
        <c:axId val="-13956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 Response, bu/ac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55344"/>
        <c:crosses val="autoZero"/>
        <c:crossBetween val="midCat"/>
      </c:valAx>
      <c:valAx>
        <c:axId val="-139555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 Response, bu/ac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888888888888888E-2"/>
              <c:y val="0.27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6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2016 Magruder, NDVI, 96</a:t>
            </a:r>
            <a:r>
              <a:rPr lang="en-US" sz="1200" baseline="0"/>
              <a:t> GDD&gt;0</a:t>
            </a:r>
            <a:endParaRPr lang="en-US" sz="1200"/>
          </a:p>
        </c:rich>
      </c:tx>
      <c:layout>
        <c:manualLayout>
          <c:xMode val="edge"/>
          <c:yMode val="edge"/>
          <c:x val="0.2078471128608923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78937007874017"/>
          <c:y val="3.2824074074074089E-2"/>
          <c:w val="0.82183573928258968"/>
          <c:h val="0.761605059784193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NDVI_all!$L$12</c:f>
              <c:strCache>
                <c:ptCount val="1"/>
                <c:pt idx="0">
                  <c:v>Mg/ha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21649168853893"/>
                  <c:y val="0.166104549431321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NDVI_all!$E$13:$E$18</c:f>
              <c:numCache>
                <c:formatCode>General</c:formatCode>
                <c:ptCount val="6"/>
                <c:pt idx="0">
                  <c:v>0.59912499999999991</c:v>
                </c:pt>
                <c:pt idx="1">
                  <c:v>0.292765</c:v>
                </c:pt>
                <c:pt idx="2">
                  <c:v>0.31517000000000001</c:v>
                </c:pt>
                <c:pt idx="3">
                  <c:v>0.48178500000000002</c:v>
                </c:pt>
                <c:pt idx="4">
                  <c:v>0.52292000000000005</c:v>
                </c:pt>
                <c:pt idx="5">
                  <c:v>0.56322000000000005</c:v>
                </c:pt>
              </c:numCache>
            </c:numRef>
          </c:xVal>
          <c:yVal>
            <c:numRef>
              <c:f>NDVI_all!$L$13:$L$18</c:f>
              <c:numCache>
                <c:formatCode>General</c:formatCode>
                <c:ptCount val="6"/>
                <c:pt idx="0">
                  <c:v>3.8331125485714286</c:v>
                </c:pt>
                <c:pt idx="1">
                  <c:v>1.1770975542857145</c:v>
                </c:pt>
                <c:pt idx="2">
                  <c:v>1.1896733828571429</c:v>
                </c:pt>
                <c:pt idx="3">
                  <c:v>2.6434391657142862</c:v>
                </c:pt>
                <c:pt idx="4">
                  <c:v>3.2135433942857139</c:v>
                </c:pt>
                <c:pt idx="5">
                  <c:v>3.5396765485714283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8-469D-AFC5-A8A775FC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930063"/>
        <c:axId val="759920495"/>
      </c:scatterChart>
      <c:valAx>
        <c:axId val="759930063"/>
        <c:scaling>
          <c:orientation val="minMax"/>
          <c:min val="0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NDVI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20495"/>
        <c:crosses val="autoZero"/>
        <c:crossBetween val="midCat"/>
      </c:valAx>
      <c:valAx>
        <c:axId val="759920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yield, Mg/ha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30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soil N, 1892-present</a:t>
            </a:r>
            <a:endParaRPr lang="en-US"/>
          </a:p>
        </c:rich>
      </c:tx>
      <c:layout>
        <c:manualLayout>
          <c:xMode val="edge"/>
          <c:yMode val="edge"/>
          <c:x val="0.4256111111111111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67825896762904"/>
          <c:y val="2.5428331875182269E-2"/>
          <c:w val="0.81232174103237098"/>
          <c:h val="0.79459062408865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coMAG_17!$Q$619</c:f>
              <c:strCache>
                <c:ptCount val="1"/>
                <c:pt idx="0">
                  <c:v>Check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coMAG_17!$P$660:$P$664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coMAG_17!$Q$660:$Q$664</c:f>
              <c:numCache>
                <c:formatCode>0.00</c:formatCode>
                <c:ptCount val="5"/>
                <c:pt idx="0">
                  <c:v>0.16</c:v>
                </c:pt>
                <c:pt idx="1">
                  <c:v>8.6999999999999994E-2</c:v>
                </c:pt>
                <c:pt idx="2" formatCode="General">
                  <c:v>0.11899999999999999</c:v>
                </c:pt>
                <c:pt idx="3">
                  <c:v>7.8E-2</c:v>
                </c:pt>
                <c:pt idx="4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9-48C0-92A1-68625C319F02}"/>
            </c:ext>
          </c:extLst>
        </c:ser>
        <c:ser>
          <c:idx val="1"/>
          <c:order val="1"/>
          <c:tx>
            <c:strRef>
              <c:f>coMAG_17!$R$619</c:f>
              <c:strCache>
                <c:ptCount val="1"/>
                <c:pt idx="0">
                  <c:v>Manure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coMAG_17!$P$660:$P$664</c:f>
              <c:numCache>
                <c:formatCode>General</c:formatCode>
                <c:ptCount val="5"/>
                <c:pt idx="0">
                  <c:v>1893</c:v>
                </c:pt>
                <c:pt idx="1">
                  <c:v>1926</c:v>
                </c:pt>
                <c:pt idx="2">
                  <c:v>1938</c:v>
                </c:pt>
                <c:pt idx="3">
                  <c:v>1954</c:v>
                </c:pt>
                <c:pt idx="4">
                  <c:v>2016</c:v>
                </c:pt>
              </c:numCache>
            </c:numRef>
          </c:xVal>
          <c:yVal>
            <c:numRef>
              <c:f>coMAG_17!$R$660:$R$664</c:f>
              <c:numCache>
                <c:formatCode>0.00</c:formatCode>
                <c:ptCount val="5"/>
                <c:pt idx="0">
                  <c:v>0.16</c:v>
                </c:pt>
                <c:pt idx="1">
                  <c:v>0.125</c:v>
                </c:pt>
                <c:pt idx="2" formatCode="General">
                  <c:v>8.6999999999999994E-2</c:v>
                </c:pt>
                <c:pt idx="3">
                  <c:v>7.8E-2</c:v>
                </c:pt>
                <c:pt idx="4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9-48C0-92A1-68625C31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9549904"/>
        <c:axId val="-139548816"/>
      </c:scatterChart>
      <c:valAx>
        <c:axId val="-139549904"/>
        <c:scaling>
          <c:orientation val="minMax"/>
          <c:max val="2016"/>
          <c:min val="189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8816"/>
        <c:crosses val="autoZero"/>
        <c:crossBetween val="midCat"/>
        <c:majorUnit val="10"/>
      </c:valAx>
      <c:valAx>
        <c:axId val="-13954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Organic Matter,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54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46106736657919"/>
          <c:y val="0.51909667541557314"/>
          <c:w val="0.25218897637795273"/>
          <c:h val="0.20775517643627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1930-2016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'Stability, Yield Goals'!$A$41:$A$125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3E-4C11-ABC5-282BF04CEC62}"/>
            </c:ext>
          </c:extLst>
        </c:ser>
        <c:ser>
          <c:idx val="1"/>
          <c:order val="1"/>
          <c:tx>
            <c:strRef>
              <c:f>'Stability, Yield Goals'!$F$40</c:f>
              <c:strCache>
                <c:ptCount val="1"/>
                <c:pt idx="0">
                  <c:v>NP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7.5309772973518499E-2"/>
                  <c:y val="0.41174690382772761"/>
                </c:manualLayout>
              </c:layout>
              <c:numFmt formatCode="General" sourceLinked="0"/>
            </c:trendlineLbl>
          </c:trendline>
          <c:xVal>
            <c:numRef>
              <c:f>'Stability, Yield Goals'!$A$41:$A$128</c:f>
              <c:numCache>
                <c:formatCode>0.00</c:formatCode>
                <c:ptCount val="88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</c:numCache>
            </c:numRef>
          </c:xVal>
          <c:yVal>
            <c:numRef>
              <c:f>'Stability, Yield Goals'!$F$41:$F$128</c:f>
              <c:numCache>
                <c:formatCode>General</c:formatCode>
                <c:ptCount val="88"/>
                <c:pt idx="0">
                  <c:v>6.5</c:v>
                </c:pt>
                <c:pt idx="1">
                  <c:v>28.4</c:v>
                </c:pt>
                <c:pt idx="2">
                  <c:v>28.6</c:v>
                </c:pt>
                <c:pt idx="3">
                  <c:v>22.9</c:v>
                </c:pt>
                <c:pt idx="4">
                  <c:v>18</c:v>
                </c:pt>
                <c:pt idx="5">
                  <c:v>26.1</c:v>
                </c:pt>
                <c:pt idx="6">
                  <c:v>20.2</c:v>
                </c:pt>
                <c:pt idx="7">
                  <c:v>30.3</c:v>
                </c:pt>
                <c:pt idx="8">
                  <c:v>11.7</c:v>
                </c:pt>
                <c:pt idx="9">
                  <c:v>24.4</c:v>
                </c:pt>
                <c:pt idx="10">
                  <c:v>30.6</c:v>
                </c:pt>
                <c:pt idx="11">
                  <c:v>8.6999999999999993</c:v>
                </c:pt>
                <c:pt idx="12">
                  <c:v>10.9</c:v>
                </c:pt>
                <c:pt idx="13">
                  <c:v>11.9</c:v>
                </c:pt>
                <c:pt idx="14">
                  <c:v>24.1</c:v>
                </c:pt>
                <c:pt idx="15">
                  <c:v>6.1</c:v>
                </c:pt>
                <c:pt idx="16">
                  <c:v>20.9</c:v>
                </c:pt>
                <c:pt idx="17">
                  <c:v>22.8</c:v>
                </c:pt>
                <c:pt idx="18">
                  <c:v>34.4</c:v>
                </c:pt>
                <c:pt idx="19">
                  <c:v>17.399999999999999</c:v>
                </c:pt>
                <c:pt idx="20">
                  <c:v>26.4</c:v>
                </c:pt>
                <c:pt idx="21">
                  <c:v>21.4</c:v>
                </c:pt>
                <c:pt idx="22">
                  <c:v>17.100000000000001</c:v>
                </c:pt>
                <c:pt idx="23">
                  <c:v>32</c:v>
                </c:pt>
                <c:pt idx="24">
                  <c:v>12.5</c:v>
                </c:pt>
                <c:pt idx="25">
                  <c:v>5.4</c:v>
                </c:pt>
                <c:pt idx="26">
                  <c:v>15.1</c:v>
                </c:pt>
                <c:pt idx="27">
                  <c:v>15.8</c:v>
                </c:pt>
                <c:pt idx="28">
                  <c:v>36.9</c:v>
                </c:pt>
                <c:pt idx="29">
                  <c:v>39.5</c:v>
                </c:pt>
                <c:pt idx="30">
                  <c:v>34</c:v>
                </c:pt>
                <c:pt idx="31">
                  <c:v>26.1</c:v>
                </c:pt>
                <c:pt idx="32">
                  <c:v>28.5</c:v>
                </c:pt>
                <c:pt idx="33">
                  <c:v>41.5</c:v>
                </c:pt>
                <c:pt idx="34">
                  <c:v>20.7</c:v>
                </c:pt>
                <c:pt idx="35">
                  <c:v>30.7</c:v>
                </c:pt>
                <c:pt idx="36">
                  <c:v>49.3</c:v>
                </c:pt>
                <c:pt idx="37">
                  <c:v>10.1</c:v>
                </c:pt>
                <c:pt idx="38">
                  <c:v>23.5</c:v>
                </c:pt>
                <c:pt idx="39">
                  <c:v>25.4</c:v>
                </c:pt>
                <c:pt idx="40">
                  <c:v>23.5</c:v>
                </c:pt>
                <c:pt idx="41">
                  <c:v>36.200000000000003</c:v>
                </c:pt>
                <c:pt idx="42">
                  <c:v>38.9</c:v>
                </c:pt>
                <c:pt idx="43">
                  <c:v>44.1</c:v>
                </c:pt>
                <c:pt idx="44">
                  <c:v>38.799999999999997</c:v>
                </c:pt>
                <c:pt idx="45">
                  <c:v>51.4</c:v>
                </c:pt>
                <c:pt idx="46">
                  <c:v>45.6</c:v>
                </c:pt>
                <c:pt idx="47">
                  <c:v>32.299999999999997</c:v>
                </c:pt>
                <c:pt idx="48">
                  <c:v>32.200000000000003</c:v>
                </c:pt>
                <c:pt idx="49">
                  <c:v>52.6</c:v>
                </c:pt>
                <c:pt idx="50">
                  <c:v>43</c:v>
                </c:pt>
                <c:pt idx="51">
                  <c:v>38.299999999999997</c:v>
                </c:pt>
                <c:pt idx="52">
                  <c:v>32.200000000000003</c:v>
                </c:pt>
                <c:pt idx="53">
                  <c:v>27.9</c:v>
                </c:pt>
                <c:pt idx="54">
                  <c:v>31.8</c:v>
                </c:pt>
                <c:pt idx="55">
                  <c:v>22.2</c:v>
                </c:pt>
                <c:pt idx="56">
                  <c:v>13.2</c:v>
                </c:pt>
                <c:pt idx="57">
                  <c:v>11.7</c:v>
                </c:pt>
                <c:pt idx="58">
                  <c:v>25</c:v>
                </c:pt>
                <c:pt idx="59">
                  <c:v>16.3</c:v>
                </c:pt>
                <c:pt idx="60">
                  <c:v>31.9</c:v>
                </c:pt>
                <c:pt idx="61">
                  <c:v>23.7</c:v>
                </c:pt>
                <c:pt idx="62">
                  <c:v>24.036799999999999</c:v>
                </c:pt>
                <c:pt idx="63">
                  <c:v>29.151599999999998</c:v>
                </c:pt>
                <c:pt idx="64">
                  <c:v>31.946000000000002</c:v>
                </c:pt>
                <c:pt idx="65">
                  <c:v>9.2579999999999991</c:v>
                </c:pt>
                <c:pt idx="66">
                  <c:v>22.19</c:v>
                </c:pt>
                <c:pt idx="67">
                  <c:v>60.8</c:v>
                </c:pt>
                <c:pt idx="68">
                  <c:v>33.81</c:v>
                </c:pt>
                <c:pt idx="69">
                  <c:v>52.067953461928937</c:v>
                </c:pt>
                <c:pt idx="70">
                  <c:v>33.103900097560974</c:v>
                </c:pt>
                <c:pt idx="71">
                  <c:v>24.874530731707313</c:v>
                </c:pt>
                <c:pt idx="72">
                  <c:v>41.664999999999999</c:v>
                </c:pt>
                <c:pt idx="73">
                  <c:v>51.6</c:v>
                </c:pt>
                <c:pt idx="74">
                  <c:v>54.671341463414635</c:v>
                </c:pt>
                <c:pt idx="75">
                  <c:v>31</c:v>
                </c:pt>
                <c:pt idx="76">
                  <c:v>43.634205134156346</c:v>
                </c:pt>
                <c:pt idx="77">
                  <c:v>6.0679999999999996</c:v>
                </c:pt>
                <c:pt idx="78">
                  <c:v>45.706000000000003</c:v>
                </c:pt>
                <c:pt idx="79">
                  <c:v>2.61</c:v>
                </c:pt>
                <c:pt idx="80">
                  <c:v>35.676356042002496</c:v>
                </c:pt>
                <c:pt idx="81">
                  <c:v>23.147570857569235</c:v>
                </c:pt>
                <c:pt idx="82">
                  <c:v>44.37</c:v>
                </c:pt>
                <c:pt idx="83">
                  <c:v>52.08</c:v>
                </c:pt>
                <c:pt idx="84">
                  <c:v>32.950048496538457</c:v>
                </c:pt>
                <c:pt idx="85">
                  <c:v>60.976270017124001</c:v>
                </c:pt>
                <c:pt idx="86">
                  <c:v>39.241337142857148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3E-4C11-ABC5-282BF04CEC62}"/>
            </c:ext>
          </c:extLst>
        </c:ser>
        <c:ser>
          <c:idx val="2"/>
          <c:order val="2"/>
          <c:tx>
            <c:strRef>
              <c:f>'Stability, Yield Goals'!$G$40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1796493130784979"/>
                  <c:y val="1.386243732065379E-2"/>
                </c:manualLayout>
              </c:layout>
              <c:numFmt formatCode="General" sourceLinked="0"/>
            </c:trendlineLbl>
          </c:trendline>
          <c:xVal>
            <c:numRef>
              <c:f>'Stability, Yield Goals'!$A$41:$A$128</c:f>
              <c:numCache>
                <c:formatCode>0.00</c:formatCode>
                <c:ptCount val="88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  <c:pt idx="86">
                  <c:v>38.587937142857143</c:v>
                </c:pt>
              </c:numCache>
            </c:numRef>
          </c:xVal>
          <c:yVal>
            <c:numRef>
              <c:f>'Stability, Yield Goals'!$G$41:$G$128</c:f>
              <c:numCache>
                <c:formatCode>General</c:formatCode>
                <c:ptCount val="88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  <c:pt idx="86">
                  <c:v>47.704422857142852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3E-4C11-ABC5-282BF04C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84256"/>
        <c:axId val="-330976096"/>
      </c:scatterChart>
      <c:valAx>
        <c:axId val="-33098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6096"/>
        <c:crosses val="autoZero"/>
        <c:crossBetween val="midCat"/>
      </c:valAx>
      <c:valAx>
        <c:axId val="-330976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4256"/>
        <c:crosses val="autoZero"/>
        <c:crossBetween val="midCat"/>
      </c:valAx>
      <c:spPr>
        <a:solidFill>
          <a:sysClr val="window" lastClr="FFFFFF"/>
        </a:solidFill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7678240503013951"/>
          <c:y val="0.36732987289607621"/>
          <c:w val="0.14861089444247616"/>
          <c:h val="0.22784969600318947"/>
        </c:manualLayout>
      </c:layout>
      <c:overlay val="0"/>
      <c:txPr>
        <a:bodyPr/>
        <a:lstStyle/>
        <a:p>
          <a:pPr>
            <a:defRPr sz="14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50737883652868"/>
          <c:y val="0.11299981441713723"/>
          <c:w val="0.85146239968734894"/>
          <c:h val="0.7635541769400036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 cmpd="sng">
                <a:solidFill>
                  <a:srgbClr val="9BBB59"/>
                </a:solidFill>
              </a:ln>
            </c:spPr>
          </c:marker>
          <c:xVal>
            <c:numRef>
              <c:f>'Stability, Yield Goals'!$A$41:$A$125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6B-4D3F-8757-52AC96E0481C}"/>
            </c:ext>
          </c:extLst>
        </c:ser>
        <c:ser>
          <c:idx val="1"/>
          <c:order val="1"/>
          <c:tx>
            <c:strRef>
              <c:f>'Stability, Yield Goals'!$D$40</c:f>
              <c:strCache>
                <c:ptCount val="1"/>
                <c:pt idx="0">
                  <c:v>Check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8064A2"/>
              </a:solidFill>
              <a:ln cmpd="sng">
                <a:solidFill>
                  <a:srgbClr val="8064A2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7.3032495303569284E-2"/>
                  <c:y val="-9.76754420848909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0.5474x + 2.1724</a:t>
                    </a:r>
                    <a:br>
                      <a:rPr lang="en-US" baseline="0"/>
                    </a:br>
                    <a:r>
                      <a:rPr lang="en-US" baseline="0"/>
                      <a:t>R² = 0.66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'Stability, Yield Goals'!$A$41:$A$126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'Stability, Yield Goals'!$D$41:$D$126</c:f>
              <c:numCache>
                <c:formatCode>General</c:formatCode>
                <c:ptCount val="86"/>
                <c:pt idx="0">
                  <c:v>7.9</c:v>
                </c:pt>
                <c:pt idx="1">
                  <c:v>25.6</c:v>
                </c:pt>
                <c:pt idx="2">
                  <c:v>19.3</c:v>
                </c:pt>
                <c:pt idx="3">
                  <c:v>12.3</c:v>
                </c:pt>
                <c:pt idx="4">
                  <c:v>12.7</c:v>
                </c:pt>
                <c:pt idx="5">
                  <c:v>14</c:v>
                </c:pt>
                <c:pt idx="6">
                  <c:v>19.3</c:v>
                </c:pt>
                <c:pt idx="7">
                  <c:v>22</c:v>
                </c:pt>
                <c:pt idx="8">
                  <c:v>3.4</c:v>
                </c:pt>
                <c:pt idx="9">
                  <c:v>15.3</c:v>
                </c:pt>
                <c:pt idx="10">
                  <c:v>15.2</c:v>
                </c:pt>
                <c:pt idx="11">
                  <c:v>0.9</c:v>
                </c:pt>
                <c:pt idx="12">
                  <c:v>2.6</c:v>
                </c:pt>
                <c:pt idx="13">
                  <c:v>4.3</c:v>
                </c:pt>
                <c:pt idx="14">
                  <c:v>16.100000000000001</c:v>
                </c:pt>
                <c:pt idx="15">
                  <c:v>6.7</c:v>
                </c:pt>
                <c:pt idx="16">
                  <c:v>11.7</c:v>
                </c:pt>
                <c:pt idx="17">
                  <c:v>18.7</c:v>
                </c:pt>
                <c:pt idx="18">
                  <c:v>18.100000000000001</c:v>
                </c:pt>
                <c:pt idx="19">
                  <c:v>9.8000000000000007</c:v>
                </c:pt>
                <c:pt idx="20">
                  <c:v>20.3</c:v>
                </c:pt>
                <c:pt idx="21">
                  <c:v>8.4</c:v>
                </c:pt>
                <c:pt idx="22">
                  <c:v>8.6999999999999993</c:v>
                </c:pt>
                <c:pt idx="23">
                  <c:v>14.7</c:v>
                </c:pt>
                <c:pt idx="24">
                  <c:v>12.7</c:v>
                </c:pt>
                <c:pt idx="25">
                  <c:v>7.8</c:v>
                </c:pt>
                <c:pt idx="26">
                  <c:v>19.600000000000001</c:v>
                </c:pt>
                <c:pt idx="27">
                  <c:v>13.3</c:v>
                </c:pt>
                <c:pt idx="28">
                  <c:v>28.7</c:v>
                </c:pt>
                <c:pt idx="29">
                  <c:v>28.1</c:v>
                </c:pt>
                <c:pt idx="30">
                  <c:v>11.5</c:v>
                </c:pt>
                <c:pt idx="31">
                  <c:v>10.5</c:v>
                </c:pt>
                <c:pt idx="32">
                  <c:v>14.1</c:v>
                </c:pt>
                <c:pt idx="33">
                  <c:v>27.6</c:v>
                </c:pt>
                <c:pt idx="34">
                  <c:v>6</c:v>
                </c:pt>
                <c:pt idx="35">
                  <c:v>25.8</c:v>
                </c:pt>
                <c:pt idx="36">
                  <c:v>29.7</c:v>
                </c:pt>
                <c:pt idx="37">
                  <c:v>6.6</c:v>
                </c:pt>
                <c:pt idx="38">
                  <c:v>14.1</c:v>
                </c:pt>
                <c:pt idx="39">
                  <c:v>14.8</c:v>
                </c:pt>
                <c:pt idx="40">
                  <c:v>19.5</c:v>
                </c:pt>
                <c:pt idx="41">
                  <c:v>24.3</c:v>
                </c:pt>
                <c:pt idx="42">
                  <c:v>18.2</c:v>
                </c:pt>
                <c:pt idx="43">
                  <c:v>19.2</c:v>
                </c:pt>
                <c:pt idx="44">
                  <c:v>18.100000000000001</c:v>
                </c:pt>
                <c:pt idx="45">
                  <c:v>18.7</c:v>
                </c:pt>
                <c:pt idx="46">
                  <c:v>18.3</c:v>
                </c:pt>
                <c:pt idx="47">
                  <c:v>14.7</c:v>
                </c:pt>
                <c:pt idx="48">
                  <c:v>17.899999999999999</c:v>
                </c:pt>
                <c:pt idx="49">
                  <c:v>25.3</c:v>
                </c:pt>
                <c:pt idx="50">
                  <c:v>25</c:v>
                </c:pt>
                <c:pt idx="51">
                  <c:v>21.1</c:v>
                </c:pt>
                <c:pt idx="52">
                  <c:v>28.3</c:v>
                </c:pt>
                <c:pt idx="53">
                  <c:v>20.7</c:v>
                </c:pt>
                <c:pt idx="54">
                  <c:v>19.7</c:v>
                </c:pt>
                <c:pt idx="55">
                  <c:v>14.1</c:v>
                </c:pt>
                <c:pt idx="56">
                  <c:v>12.9</c:v>
                </c:pt>
                <c:pt idx="57">
                  <c:v>10.8</c:v>
                </c:pt>
                <c:pt idx="58">
                  <c:v>21.4</c:v>
                </c:pt>
                <c:pt idx="59">
                  <c:v>11.9</c:v>
                </c:pt>
                <c:pt idx="60">
                  <c:v>21.6</c:v>
                </c:pt>
                <c:pt idx="61">
                  <c:v>16.600000000000001</c:v>
                </c:pt>
                <c:pt idx="62">
                  <c:v>13.4411</c:v>
                </c:pt>
                <c:pt idx="63">
                  <c:v>18.744399999999999</c:v>
                </c:pt>
                <c:pt idx="64">
                  <c:v>9.3514999999999997</c:v>
                </c:pt>
                <c:pt idx="65">
                  <c:v>2.6122000000000001</c:v>
                </c:pt>
                <c:pt idx="66">
                  <c:v>14.4</c:v>
                </c:pt>
                <c:pt idx="67">
                  <c:v>20.8</c:v>
                </c:pt>
                <c:pt idx="68">
                  <c:v>14.5</c:v>
                </c:pt>
                <c:pt idx="69">
                  <c:v>26.302368243654822</c:v>
                </c:pt>
                <c:pt idx="70">
                  <c:v>22.49417151219512</c:v>
                </c:pt>
                <c:pt idx="71">
                  <c:v>11.832383414634144</c:v>
                </c:pt>
                <c:pt idx="72">
                  <c:v>18.036000000000001</c:v>
                </c:pt>
                <c:pt idx="73">
                  <c:v>18.2</c:v>
                </c:pt>
                <c:pt idx="74">
                  <c:v>18.924695121951224</c:v>
                </c:pt>
                <c:pt idx="75">
                  <c:v>18</c:v>
                </c:pt>
                <c:pt idx="76">
                  <c:v>21.052994990112062</c:v>
                </c:pt>
                <c:pt idx="77">
                  <c:v>1.72</c:v>
                </c:pt>
                <c:pt idx="78">
                  <c:v>27.135999999999999</c:v>
                </c:pt>
                <c:pt idx="79">
                  <c:v>4.91</c:v>
                </c:pt>
                <c:pt idx="80">
                  <c:v>18.518178246727498</c:v>
                </c:pt>
                <c:pt idx="81">
                  <c:v>6.4270760533269238</c:v>
                </c:pt>
                <c:pt idx="82">
                  <c:v>15.22</c:v>
                </c:pt>
                <c:pt idx="83">
                  <c:v>15.32</c:v>
                </c:pt>
                <c:pt idx="84">
                  <c:v>17.285203808653844</c:v>
                </c:pt>
                <c:pt idx="85">
                  <c:v>27.025697793688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6B-4D3F-8757-52AC96E0481C}"/>
            </c:ext>
          </c:extLst>
        </c:ser>
        <c:ser>
          <c:idx val="2"/>
          <c:order val="2"/>
          <c:tx>
            <c:strRef>
              <c:f>'Stability, Yield Goals'!$G$40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2322261747738386"/>
                  <c:y val="-4.2084890903788544E-2"/>
                </c:manualLayout>
              </c:layout>
              <c:numFmt formatCode="General" sourceLinked="0"/>
            </c:trendlineLbl>
          </c:trendline>
          <c:xVal>
            <c:numRef>
              <c:f>'Stability, Yield Goals'!$A$41:$A$126</c:f>
              <c:numCache>
                <c:formatCode>0.00</c:formatCode>
                <c:ptCount val="86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  <c:pt idx="85">
                  <c:v>46.374170551785994</c:v>
                </c:pt>
              </c:numCache>
            </c:numRef>
          </c:xVal>
          <c:yVal>
            <c:numRef>
              <c:f>'Stability, Yield Goals'!$G$41:$G$126</c:f>
              <c:numCache>
                <c:formatCode>General</c:formatCode>
                <c:ptCount val="86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  <c:pt idx="85">
                  <c:v>57.588118777529992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6B-4D3F-8757-52AC96E0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5008"/>
        <c:axId val="-330982080"/>
      </c:scatterChart>
      <c:valAx>
        <c:axId val="-33097500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2080"/>
        <c:crosses val="autoZero"/>
        <c:crossBetween val="midCat"/>
      </c:valAx>
      <c:valAx>
        <c:axId val="-330982080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5008"/>
        <c:crosses val="autoZero"/>
        <c:crossBetween val="midCat"/>
      </c:valAx>
      <c:spPr>
        <a:solidFill>
          <a:srgbClr val="C0C0C0"/>
        </a:solidFill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8204138188310216"/>
          <c:y val="0.35284418993080413"/>
          <c:w val="8.5260180040946654E-2"/>
          <c:h val="0.11363715899148971"/>
        </c:manualLayout>
      </c:layout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/>
            </a:pPr>
            <a:r>
              <a:rPr lang="en-US"/>
              <a:t>1930-2014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0339265021759703"/>
          <c:y val="5.5415685285743393E-2"/>
          <c:w val="0.87399099637062505"/>
          <c:h val="0.76070622528611265"/>
        </c:manualLayout>
      </c:layout>
      <c:scatterChart>
        <c:scatterStyle val="lineMarker"/>
        <c:varyColors val="1"/>
        <c:ser>
          <c:idx val="0"/>
          <c:order val="0"/>
          <c:tx>
            <c:strRef>
              <c:f>'Stability, Yield Goals'!$G$40</c:f>
              <c:strCache>
                <c:ptCount val="1"/>
                <c:pt idx="0">
                  <c:v>NPK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trendline>
            <c:name>Linear (NPK)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'Stability, Yield Goals'!$A$41:$A$125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Goals'!$G$41:$G$125</c:f>
              <c:numCache>
                <c:formatCode>General</c:formatCode>
                <c:ptCount val="85"/>
                <c:pt idx="0">
                  <c:v>5.5</c:v>
                </c:pt>
                <c:pt idx="1">
                  <c:v>32.299999999999997</c:v>
                </c:pt>
                <c:pt idx="2">
                  <c:v>22.7</c:v>
                </c:pt>
                <c:pt idx="3">
                  <c:v>25.1</c:v>
                </c:pt>
                <c:pt idx="4">
                  <c:v>21.9</c:v>
                </c:pt>
                <c:pt idx="5">
                  <c:v>27</c:v>
                </c:pt>
                <c:pt idx="6">
                  <c:v>20.6</c:v>
                </c:pt>
                <c:pt idx="7">
                  <c:v>32.200000000000003</c:v>
                </c:pt>
                <c:pt idx="8">
                  <c:v>12.4</c:v>
                </c:pt>
                <c:pt idx="9">
                  <c:v>26.7</c:v>
                </c:pt>
                <c:pt idx="10">
                  <c:v>33.6</c:v>
                </c:pt>
                <c:pt idx="11">
                  <c:v>8.1999999999999993</c:v>
                </c:pt>
                <c:pt idx="12">
                  <c:v>9.9</c:v>
                </c:pt>
                <c:pt idx="13">
                  <c:v>10.9</c:v>
                </c:pt>
                <c:pt idx="14">
                  <c:v>23.1</c:v>
                </c:pt>
                <c:pt idx="15">
                  <c:v>9.9</c:v>
                </c:pt>
                <c:pt idx="16">
                  <c:v>15.1</c:v>
                </c:pt>
                <c:pt idx="17">
                  <c:v>24.1</c:v>
                </c:pt>
                <c:pt idx="18">
                  <c:v>34.4</c:v>
                </c:pt>
                <c:pt idx="19">
                  <c:v>19.7</c:v>
                </c:pt>
                <c:pt idx="20">
                  <c:v>21.4</c:v>
                </c:pt>
                <c:pt idx="21">
                  <c:v>24.2</c:v>
                </c:pt>
                <c:pt idx="22">
                  <c:v>16.7</c:v>
                </c:pt>
                <c:pt idx="23">
                  <c:v>32.1</c:v>
                </c:pt>
                <c:pt idx="24">
                  <c:v>15.3</c:v>
                </c:pt>
                <c:pt idx="25">
                  <c:v>2.5</c:v>
                </c:pt>
                <c:pt idx="26">
                  <c:v>15.6</c:v>
                </c:pt>
                <c:pt idx="27">
                  <c:v>17</c:v>
                </c:pt>
                <c:pt idx="28">
                  <c:v>35.700000000000003</c:v>
                </c:pt>
                <c:pt idx="29">
                  <c:v>39.4</c:v>
                </c:pt>
                <c:pt idx="30">
                  <c:v>35.200000000000003</c:v>
                </c:pt>
                <c:pt idx="31">
                  <c:v>27.6</c:v>
                </c:pt>
                <c:pt idx="32">
                  <c:v>27</c:v>
                </c:pt>
                <c:pt idx="33">
                  <c:v>32.299999999999997</c:v>
                </c:pt>
                <c:pt idx="34">
                  <c:v>22.2</c:v>
                </c:pt>
                <c:pt idx="35">
                  <c:v>29.9</c:v>
                </c:pt>
                <c:pt idx="36">
                  <c:v>34.5</c:v>
                </c:pt>
                <c:pt idx="37">
                  <c:v>9.9</c:v>
                </c:pt>
                <c:pt idx="38">
                  <c:v>23.8</c:v>
                </c:pt>
                <c:pt idx="39">
                  <c:v>27.1</c:v>
                </c:pt>
                <c:pt idx="40">
                  <c:v>31</c:v>
                </c:pt>
                <c:pt idx="41">
                  <c:v>29.6</c:v>
                </c:pt>
                <c:pt idx="42">
                  <c:v>37.1</c:v>
                </c:pt>
                <c:pt idx="43">
                  <c:v>43.3</c:v>
                </c:pt>
                <c:pt idx="44">
                  <c:v>30.4</c:v>
                </c:pt>
                <c:pt idx="45">
                  <c:v>47.8</c:v>
                </c:pt>
                <c:pt idx="46">
                  <c:v>45.3</c:v>
                </c:pt>
                <c:pt idx="47">
                  <c:v>23.8</c:v>
                </c:pt>
                <c:pt idx="48">
                  <c:v>33.700000000000003</c:v>
                </c:pt>
                <c:pt idx="49">
                  <c:v>50.3</c:v>
                </c:pt>
                <c:pt idx="50">
                  <c:v>37</c:v>
                </c:pt>
                <c:pt idx="51">
                  <c:v>32.6</c:v>
                </c:pt>
                <c:pt idx="52">
                  <c:v>40.299999999999997</c:v>
                </c:pt>
                <c:pt idx="53">
                  <c:v>25.4</c:v>
                </c:pt>
                <c:pt idx="54">
                  <c:v>32.6</c:v>
                </c:pt>
                <c:pt idx="55">
                  <c:v>23.4</c:v>
                </c:pt>
                <c:pt idx="56">
                  <c:v>21.3</c:v>
                </c:pt>
                <c:pt idx="57">
                  <c:v>12.3</c:v>
                </c:pt>
                <c:pt idx="58">
                  <c:v>29.7</c:v>
                </c:pt>
                <c:pt idx="59">
                  <c:v>25.07</c:v>
                </c:pt>
                <c:pt idx="60">
                  <c:v>32.200000000000003</c:v>
                </c:pt>
                <c:pt idx="61">
                  <c:v>42.1</c:v>
                </c:pt>
                <c:pt idx="62">
                  <c:v>31.578600000000002</c:v>
                </c:pt>
                <c:pt idx="63">
                  <c:v>36.942799999999998</c:v>
                </c:pt>
                <c:pt idx="64">
                  <c:v>31.651199999999999</c:v>
                </c:pt>
                <c:pt idx="65">
                  <c:v>8.5061</c:v>
                </c:pt>
                <c:pt idx="66">
                  <c:v>24.05</c:v>
                </c:pt>
                <c:pt idx="67">
                  <c:v>62.6</c:v>
                </c:pt>
                <c:pt idx="68">
                  <c:v>37.340000000000003</c:v>
                </c:pt>
                <c:pt idx="69">
                  <c:v>52.844544974619296</c:v>
                </c:pt>
                <c:pt idx="70">
                  <c:v>38.11772692682927</c:v>
                </c:pt>
                <c:pt idx="71">
                  <c:v>28.035286829268294</c:v>
                </c:pt>
                <c:pt idx="72">
                  <c:v>40.716000000000001</c:v>
                </c:pt>
                <c:pt idx="73">
                  <c:v>59.5</c:v>
                </c:pt>
                <c:pt idx="74">
                  <c:v>55.556707317073169</c:v>
                </c:pt>
                <c:pt idx="75">
                  <c:v>38</c:v>
                </c:pt>
                <c:pt idx="76">
                  <c:v>45.082316646933471</c:v>
                </c:pt>
                <c:pt idx="77">
                  <c:v>4.7889999999999997</c:v>
                </c:pt>
                <c:pt idx="78">
                  <c:v>45.856999999999999</c:v>
                </c:pt>
                <c:pt idx="79">
                  <c:v>8.27</c:v>
                </c:pt>
                <c:pt idx="80">
                  <c:v>37.017678177810005</c:v>
                </c:pt>
                <c:pt idx="81">
                  <c:v>23.818030269583847</c:v>
                </c:pt>
                <c:pt idx="82">
                  <c:v>46.67</c:v>
                </c:pt>
                <c:pt idx="83">
                  <c:v>49.43</c:v>
                </c:pt>
                <c:pt idx="84">
                  <c:v>31.949733305769229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06-451D-9082-9BE86D3F40B0}"/>
            </c:ext>
          </c:extLst>
        </c:ser>
        <c:ser>
          <c:idx val="1"/>
          <c:order val="1"/>
          <c:tx>
            <c:strRef>
              <c:f>'Stability, Yield Goals'!$H$40</c:f>
              <c:strCache>
                <c:ptCount val="1"/>
                <c:pt idx="0">
                  <c:v>NPKL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trendline>
            <c:name>Linear (NPKL)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'Stability, Yield Goals'!$A$41:$A$125</c:f>
              <c:numCache>
                <c:formatCode>0.00</c:formatCode>
                <c:ptCount val="85"/>
                <c:pt idx="0">
                  <c:v>8.6999999999999993</c:v>
                </c:pt>
                <c:pt idx="1">
                  <c:v>28.150000000000002</c:v>
                </c:pt>
                <c:pt idx="2">
                  <c:v>25.366666666666664</c:v>
                </c:pt>
                <c:pt idx="3">
                  <c:v>22.25</c:v>
                </c:pt>
                <c:pt idx="4">
                  <c:v>16.066666666666666</c:v>
                </c:pt>
                <c:pt idx="5">
                  <c:v>24.483333333333334</c:v>
                </c:pt>
                <c:pt idx="6">
                  <c:v>19.700000000000003</c:v>
                </c:pt>
                <c:pt idx="7">
                  <c:v>29.016666666666666</c:v>
                </c:pt>
                <c:pt idx="8">
                  <c:v>10.583333333333334</c:v>
                </c:pt>
                <c:pt idx="9">
                  <c:v>24.233333333333331</c:v>
                </c:pt>
                <c:pt idx="10">
                  <c:v>28.316666666666663</c:v>
                </c:pt>
                <c:pt idx="11">
                  <c:v>6.8</c:v>
                </c:pt>
                <c:pt idx="12">
                  <c:v>9.5666666666666647</c:v>
                </c:pt>
                <c:pt idx="13">
                  <c:v>9.9833333333333343</c:v>
                </c:pt>
                <c:pt idx="14">
                  <c:v>22.516666666666666</c:v>
                </c:pt>
                <c:pt idx="15">
                  <c:v>8</c:v>
                </c:pt>
                <c:pt idx="16">
                  <c:v>16.849999999999998</c:v>
                </c:pt>
                <c:pt idx="17">
                  <c:v>21.2</c:v>
                </c:pt>
                <c:pt idx="18">
                  <c:v>29.75</c:v>
                </c:pt>
                <c:pt idx="19">
                  <c:v>17.349999999999998</c:v>
                </c:pt>
                <c:pt idx="20">
                  <c:v>23.75</c:v>
                </c:pt>
                <c:pt idx="21">
                  <c:v>21.25</c:v>
                </c:pt>
                <c:pt idx="22">
                  <c:v>16.55</c:v>
                </c:pt>
                <c:pt idx="23">
                  <c:v>26.416666666666668</c:v>
                </c:pt>
                <c:pt idx="24">
                  <c:v>14.633333333333333</c:v>
                </c:pt>
                <c:pt idx="25">
                  <c:v>5.583333333333333</c:v>
                </c:pt>
                <c:pt idx="26">
                  <c:v>16.2</c:v>
                </c:pt>
                <c:pt idx="27">
                  <c:v>16.05</c:v>
                </c:pt>
                <c:pt idx="28">
                  <c:v>33.416666666666664</c:v>
                </c:pt>
                <c:pt idx="29">
                  <c:v>36.916666666666664</c:v>
                </c:pt>
                <c:pt idx="30">
                  <c:v>27.7</c:v>
                </c:pt>
                <c:pt idx="31">
                  <c:v>24.100000000000005</c:v>
                </c:pt>
                <c:pt idx="32">
                  <c:v>23.95</c:v>
                </c:pt>
                <c:pt idx="33">
                  <c:v>34.35</c:v>
                </c:pt>
                <c:pt idx="34">
                  <c:v>16.583333333333332</c:v>
                </c:pt>
                <c:pt idx="35">
                  <c:v>31.833333333333332</c:v>
                </c:pt>
                <c:pt idx="36">
                  <c:v>35.65</c:v>
                </c:pt>
                <c:pt idx="37">
                  <c:v>9.35</c:v>
                </c:pt>
                <c:pt idx="38">
                  <c:v>19.383333333333336</c:v>
                </c:pt>
                <c:pt idx="39">
                  <c:v>21.466666666666665</c:v>
                </c:pt>
                <c:pt idx="40">
                  <c:v>24.933333333333334</c:v>
                </c:pt>
                <c:pt idx="41">
                  <c:v>30.950000000000003</c:v>
                </c:pt>
                <c:pt idx="42">
                  <c:v>30.299999999999997</c:v>
                </c:pt>
                <c:pt idx="43">
                  <c:v>34.783333333333324</c:v>
                </c:pt>
                <c:pt idx="44">
                  <c:v>29.783333333333331</c:v>
                </c:pt>
                <c:pt idx="45">
                  <c:v>38.483333333333334</c:v>
                </c:pt>
                <c:pt idx="46">
                  <c:v>36.216666666666661</c:v>
                </c:pt>
                <c:pt idx="47">
                  <c:v>21.86</c:v>
                </c:pt>
                <c:pt idx="48">
                  <c:v>26.783333333333331</c:v>
                </c:pt>
                <c:pt idx="49">
                  <c:v>44.883333333333333</c:v>
                </c:pt>
                <c:pt idx="50">
                  <c:v>35.68333333333333</c:v>
                </c:pt>
                <c:pt idx="51">
                  <c:v>31.266666666666669</c:v>
                </c:pt>
                <c:pt idx="52">
                  <c:v>36.750000000000007</c:v>
                </c:pt>
                <c:pt idx="53">
                  <c:v>24.383333333333336</c:v>
                </c:pt>
                <c:pt idx="54">
                  <c:v>33.150000000000006</c:v>
                </c:pt>
                <c:pt idx="55">
                  <c:v>21.599999999999998</c:v>
                </c:pt>
                <c:pt idx="56">
                  <c:v>17.233333333333331</c:v>
                </c:pt>
                <c:pt idx="57">
                  <c:v>12.383333333333333</c:v>
                </c:pt>
                <c:pt idx="58">
                  <c:v>25.766666666666666</c:v>
                </c:pt>
                <c:pt idx="59">
                  <c:v>20.111666666666668</c:v>
                </c:pt>
                <c:pt idx="60">
                  <c:v>28.533333333333331</c:v>
                </c:pt>
                <c:pt idx="61">
                  <c:v>28.066666666666666</c:v>
                </c:pt>
                <c:pt idx="62">
                  <c:v>21.904833333333332</c:v>
                </c:pt>
                <c:pt idx="63">
                  <c:v>30.598549999999999</c:v>
                </c:pt>
                <c:pt idx="64">
                  <c:v>22.150766666666669</c:v>
                </c:pt>
                <c:pt idx="65">
                  <c:v>5.9115666666666655</c:v>
                </c:pt>
                <c:pt idx="66">
                  <c:v>21.421666666666667</c:v>
                </c:pt>
                <c:pt idx="67">
                  <c:v>46.43333333333333</c:v>
                </c:pt>
                <c:pt idx="68">
                  <c:v>28.97</c:v>
                </c:pt>
                <c:pt idx="69">
                  <c:v>38.345555979695426</c:v>
                </c:pt>
                <c:pt idx="70">
                  <c:v>31.45561743902439</c:v>
                </c:pt>
                <c:pt idx="71">
                  <c:v>26.781024439024389</c:v>
                </c:pt>
                <c:pt idx="72">
                  <c:v>32.816166666666668</c:v>
                </c:pt>
                <c:pt idx="73">
                  <c:v>41.4</c:v>
                </c:pt>
                <c:pt idx="74">
                  <c:v>45.738368902439028</c:v>
                </c:pt>
                <c:pt idx="75">
                  <c:v>32.166666666666664</c:v>
                </c:pt>
                <c:pt idx="76">
                  <c:v>35.335519885362217</c:v>
                </c:pt>
                <c:pt idx="77">
                  <c:v>3.9091666666666662</c:v>
                </c:pt>
                <c:pt idx="78">
                  <c:v>42.8735</c:v>
                </c:pt>
                <c:pt idx="79">
                  <c:v>4.6616666666666662</c:v>
                </c:pt>
                <c:pt idx="80">
                  <c:v>31.628583295980004</c:v>
                </c:pt>
                <c:pt idx="81">
                  <c:v>17.653851035255773</c:v>
                </c:pt>
                <c:pt idx="82">
                  <c:v>34.991666666666667</c:v>
                </c:pt>
                <c:pt idx="83">
                  <c:v>39.203333333333333</c:v>
                </c:pt>
                <c:pt idx="84">
                  <c:v>28.094052889903846</c:v>
                </c:pt>
              </c:numCache>
            </c:numRef>
          </c:xVal>
          <c:yVal>
            <c:numRef>
              <c:f>'Stability, Yield Goals'!$H$41:$H$125</c:f>
              <c:numCache>
                <c:formatCode>General</c:formatCode>
                <c:ptCount val="85"/>
                <c:pt idx="0">
                  <c:v>5.8</c:v>
                </c:pt>
                <c:pt idx="1">
                  <c:v>32.4</c:v>
                </c:pt>
                <c:pt idx="2">
                  <c:v>27.5</c:v>
                </c:pt>
                <c:pt idx="3">
                  <c:v>23.1</c:v>
                </c:pt>
                <c:pt idx="4">
                  <c:v>12.4</c:v>
                </c:pt>
                <c:pt idx="5">
                  <c:v>28</c:v>
                </c:pt>
                <c:pt idx="6">
                  <c:v>16.899999999999999</c:v>
                </c:pt>
                <c:pt idx="7">
                  <c:v>32.5</c:v>
                </c:pt>
                <c:pt idx="8">
                  <c:v>14.1</c:v>
                </c:pt>
                <c:pt idx="9">
                  <c:v>28</c:v>
                </c:pt>
                <c:pt idx="10">
                  <c:v>33.700000000000003</c:v>
                </c:pt>
                <c:pt idx="11">
                  <c:v>8.5</c:v>
                </c:pt>
                <c:pt idx="12">
                  <c:v>10.8</c:v>
                </c:pt>
                <c:pt idx="13">
                  <c:v>12.3</c:v>
                </c:pt>
                <c:pt idx="14">
                  <c:v>23.6</c:v>
                </c:pt>
                <c:pt idx="15">
                  <c:v>10.3</c:v>
                </c:pt>
                <c:pt idx="16">
                  <c:v>12.1</c:v>
                </c:pt>
                <c:pt idx="17">
                  <c:v>20</c:v>
                </c:pt>
                <c:pt idx="18">
                  <c:v>33.700000000000003</c:v>
                </c:pt>
                <c:pt idx="19">
                  <c:v>20.399999999999999</c:v>
                </c:pt>
                <c:pt idx="20">
                  <c:v>26.2</c:v>
                </c:pt>
                <c:pt idx="21">
                  <c:v>29.1</c:v>
                </c:pt>
                <c:pt idx="22">
                  <c:v>29</c:v>
                </c:pt>
                <c:pt idx="23">
                  <c:v>33.6</c:v>
                </c:pt>
                <c:pt idx="24">
                  <c:v>16.7</c:v>
                </c:pt>
                <c:pt idx="25">
                  <c:v>6.5</c:v>
                </c:pt>
                <c:pt idx="26">
                  <c:v>15.4</c:v>
                </c:pt>
                <c:pt idx="27">
                  <c:v>14.1</c:v>
                </c:pt>
                <c:pt idx="28">
                  <c:v>37.5</c:v>
                </c:pt>
                <c:pt idx="29">
                  <c:v>43</c:v>
                </c:pt>
                <c:pt idx="30">
                  <c:v>33.799999999999997</c:v>
                </c:pt>
                <c:pt idx="31">
                  <c:v>29.3</c:v>
                </c:pt>
                <c:pt idx="32">
                  <c:v>30.6</c:v>
                </c:pt>
                <c:pt idx="33">
                  <c:v>44.1</c:v>
                </c:pt>
                <c:pt idx="34">
                  <c:v>23.5</c:v>
                </c:pt>
                <c:pt idx="35">
                  <c:v>38.6</c:v>
                </c:pt>
                <c:pt idx="36">
                  <c:v>38.1</c:v>
                </c:pt>
                <c:pt idx="37">
                  <c:v>11.3</c:v>
                </c:pt>
                <c:pt idx="38">
                  <c:v>25.2</c:v>
                </c:pt>
                <c:pt idx="39">
                  <c:v>28.2</c:v>
                </c:pt>
                <c:pt idx="40">
                  <c:v>30.2</c:v>
                </c:pt>
                <c:pt idx="41">
                  <c:v>33.4</c:v>
                </c:pt>
                <c:pt idx="42">
                  <c:v>39.4</c:v>
                </c:pt>
                <c:pt idx="43">
                  <c:v>42.6</c:v>
                </c:pt>
                <c:pt idx="44">
                  <c:v>42.7</c:v>
                </c:pt>
                <c:pt idx="45">
                  <c:v>50.1</c:v>
                </c:pt>
                <c:pt idx="46">
                  <c:v>46.2</c:v>
                </c:pt>
                <c:pt idx="48">
                  <c:v>32.799999999999997</c:v>
                </c:pt>
                <c:pt idx="49">
                  <c:v>52.3</c:v>
                </c:pt>
                <c:pt idx="50">
                  <c:v>31.9</c:v>
                </c:pt>
                <c:pt idx="51">
                  <c:v>36.9</c:v>
                </c:pt>
                <c:pt idx="52">
                  <c:v>43.1</c:v>
                </c:pt>
                <c:pt idx="53">
                  <c:v>25.1</c:v>
                </c:pt>
                <c:pt idx="54">
                  <c:v>41.2</c:v>
                </c:pt>
                <c:pt idx="55">
                  <c:v>28.4</c:v>
                </c:pt>
                <c:pt idx="56">
                  <c:v>24.3</c:v>
                </c:pt>
                <c:pt idx="57">
                  <c:v>13.9</c:v>
                </c:pt>
                <c:pt idx="58">
                  <c:v>31.9</c:v>
                </c:pt>
                <c:pt idx="59">
                  <c:v>24.7</c:v>
                </c:pt>
                <c:pt idx="60">
                  <c:v>32.5</c:v>
                </c:pt>
                <c:pt idx="61">
                  <c:v>44.1</c:v>
                </c:pt>
                <c:pt idx="62">
                  <c:v>29.3705</c:v>
                </c:pt>
                <c:pt idx="63">
                  <c:v>40.986899999999999</c:v>
                </c:pt>
                <c:pt idx="64">
                  <c:v>27.758600000000001</c:v>
                </c:pt>
                <c:pt idx="65">
                  <c:v>7.0061999999999998</c:v>
                </c:pt>
                <c:pt idx="66">
                  <c:v>28.04</c:v>
                </c:pt>
                <c:pt idx="67">
                  <c:v>62.3</c:v>
                </c:pt>
                <c:pt idx="68">
                  <c:v>38.57</c:v>
                </c:pt>
                <c:pt idx="69">
                  <c:v>37.618150659898475</c:v>
                </c:pt>
                <c:pt idx="70">
                  <c:v>35.381875609756101</c:v>
                </c:pt>
                <c:pt idx="71">
                  <c:v>39.639847902439023</c:v>
                </c:pt>
                <c:pt idx="72">
                  <c:v>41.524000000000001</c:v>
                </c:pt>
                <c:pt idx="73">
                  <c:v>61</c:v>
                </c:pt>
                <c:pt idx="74">
                  <c:v>65.262530487804867</c:v>
                </c:pt>
                <c:pt idx="75">
                  <c:v>44</c:v>
                </c:pt>
                <c:pt idx="76">
                  <c:v>46.319684745415088</c:v>
                </c:pt>
                <c:pt idx="77">
                  <c:v>6.85</c:v>
                </c:pt>
                <c:pt idx="78">
                  <c:v>48.83</c:v>
                </c:pt>
                <c:pt idx="79">
                  <c:v>5.32</c:v>
                </c:pt>
                <c:pt idx="80">
                  <c:v>39.721065231375015</c:v>
                </c:pt>
                <c:pt idx="81">
                  <c:v>24.932517517938461</c:v>
                </c:pt>
                <c:pt idx="82">
                  <c:v>44.76</c:v>
                </c:pt>
                <c:pt idx="83">
                  <c:v>53.15</c:v>
                </c:pt>
                <c:pt idx="84">
                  <c:v>35.207409790384617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06-451D-9082-9BE86D3F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0974464"/>
        <c:axId val="-330986976"/>
      </c:scatterChart>
      <c:valAx>
        <c:axId val="-330974464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Env. Mean, bu/ac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86976"/>
        <c:crosses val="autoZero"/>
        <c:crossBetween val="midCat"/>
      </c:valAx>
      <c:valAx>
        <c:axId val="-330986976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>
                    <a:solidFill>
                      <a:srgbClr val="000000"/>
                    </a:solidFill>
                  </a:defRPr>
                </a:pPr>
                <a:r>
                  <a:rPr lang="en-US"/>
                  <a:t>Grain yield, bu/ac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330974464"/>
        <c:crosses val="autoZero"/>
        <c:crossBetween val="midCat"/>
      </c:valAx>
      <c:spPr>
        <a:solidFill>
          <a:srgbClr val="C0C0C0"/>
        </a:solidFill>
      </c:spPr>
    </c:plotArea>
    <c:legend>
      <c:legendPos val="r"/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Magruder Plots, 1948-2015</a:t>
            </a:r>
          </a:p>
        </c:rich>
      </c:tx>
      <c:layout>
        <c:manualLayout>
          <c:xMode val="edge"/>
          <c:yMode val="edge"/>
          <c:x val="0.36441403840913333"/>
          <c:y val="6.72268907563025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753725456449"/>
          <c:y val="2.5079806200695498E-2"/>
          <c:w val="0.85797666002132245"/>
          <c:h val="0.81184734261158531"/>
        </c:manualLayout>
      </c:layout>
      <c:barChart>
        <c:barDir val="col"/>
        <c:grouping val="clustered"/>
        <c:varyColors val="1"/>
        <c:ser>
          <c:idx val="2"/>
          <c:order val="0"/>
          <c:tx>
            <c:v>1948-1957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'Stability, Yield Goals'!$AJ$122:$AJ$127</c:f>
              <c:numCache>
                <c:formatCode>General</c:formatCode>
                <c:ptCount val="6"/>
                <c:pt idx="0">
                  <c:v>1.2102720000000002</c:v>
                </c:pt>
                <c:pt idx="1">
                  <c:v>0.89644800000000013</c:v>
                </c:pt>
                <c:pt idx="2">
                  <c:v>1.2808320000000002</c:v>
                </c:pt>
                <c:pt idx="3">
                  <c:v>1.3271999999999999</c:v>
                </c:pt>
                <c:pt idx="4">
                  <c:v>1.3366080000000002</c:v>
                </c:pt>
                <c:pt idx="5">
                  <c:v>1.509984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2-4688-BEFE-359DF09E43AD}"/>
            </c:ext>
          </c:extLst>
        </c:ser>
        <c:ser>
          <c:idx val="1"/>
          <c:order val="1"/>
          <c:tx>
            <c:v>2006-2015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'Stability, Yield Goals'!$AJ$113:$AJ$118</c:f>
              <c:numCache>
                <c:formatCode>General</c:formatCode>
                <c:ptCount val="6"/>
                <c:pt idx="0">
                  <c:v>2.0540415653165875</c:v>
                </c:pt>
                <c:pt idx="1">
                  <c:v>1.0390138139976561</c:v>
                </c:pt>
                <c:pt idx="2">
                  <c:v>1.2435672061546486</c:v>
                </c:pt>
                <c:pt idx="3">
                  <c:v>2.3333079876784644</c:v>
                </c:pt>
                <c:pt idx="4">
                  <c:v>2.3551710146336506</c:v>
                </c:pt>
                <c:pt idx="5">
                  <c:v>2.455031015401159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2-4688-BEFE-359DF09E43AD}"/>
            </c:ext>
          </c:extLst>
        </c:ser>
        <c:ser>
          <c:idx val="0"/>
          <c:order val="2"/>
          <c:tx>
            <c:v>1948-2015</c:v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cat>
            <c:strRef>
              <c:f>'Stability, Yield Goals'!$AI$104:$AI$109</c:f>
              <c:strCache>
                <c:ptCount val="6"/>
                <c:pt idx="0">
                  <c:v>Manure</c:v>
                </c:pt>
                <c:pt idx="1">
                  <c:v>Check</c:v>
                </c:pt>
                <c:pt idx="2">
                  <c:v>P</c:v>
                </c:pt>
                <c:pt idx="3">
                  <c:v>NP</c:v>
                </c:pt>
                <c:pt idx="4">
                  <c:v>NPK</c:v>
                </c:pt>
                <c:pt idx="5">
                  <c:v>NPKL</c:v>
                </c:pt>
              </c:strCache>
            </c:strRef>
          </c:cat>
          <c:val>
            <c:numRef>
              <c:f>'Stability, Yield Goals'!$AJ$104:$AJ$109</c:f>
              <c:numCache>
                <c:formatCode>General</c:formatCode>
                <c:ptCount val="6"/>
                <c:pt idx="0">
                  <c:v>1.66673202</c:v>
                </c:pt>
                <c:pt idx="1">
                  <c:v>0.99339370000000005</c:v>
                </c:pt>
                <c:pt idx="2">
                  <c:v>1.28561021</c:v>
                </c:pt>
                <c:pt idx="3">
                  <c:v>1.8831695799999999</c:v>
                </c:pt>
                <c:pt idx="4">
                  <c:v>1.9244037199999999</c:v>
                </c:pt>
                <c:pt idx="5">
                  <c:v>2.0303885099999999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D592-4688-BEFE-359DF09E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30980992"/>
        <c:axId val="-330979904"/>
      </c:barChart>
      <c:catAx>
        <c:axId val="-3309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79904"/>
        <c:crosses val="autoZero"/>
        <c:auto val="1"/>
        <c:lblAlgn val="ctr"/>
        <c:lblOffset val="100"/>
        <c:noMultiLvlLbl val="1"/>
      </c:catAx>
      <c:valAx>
        <c:axId val="-330979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yield,  Mg/ha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476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0980992"/>
        <c:crosses val="autoZero"/>
        <c:crossBetween val="between"/>
      </c:valAx>
      <c:spPr>
        <a:solidFill>
          <a:srgbClr val="FFFFFF"/>
        </a:solidFill>
        <a:ln>
          <a:solidFill>
            <a:schemeClr val="tx1"/>
          </a:solidFill>
        </a:ln>
        <a:effectLst/>
      </c:spPr>
    </c:plotArea>
    <c:legend>
      <c:legendPos val="l"/>
      <c:layout>
        <c:manualLayout>
          <c:xMode val="edge"/>
          <c:yMode val="edge"/>
          <c:x val="0.26229508196721313"/>
          <c:y val="0.18613290985685613"/>
          <c:w val="0.17364925012788701"/>
          <c:h val="0.22973157767043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4756969463720498"/>
          <c:y val="7.6271396846853065E-2"/>
          <c:w val="0.84548754456845532"/>
          <c:h val="0.61299604132470864"/>
        </c:manualLayout>
      </c:layout>
      <c:lineChart>
        <c:grouping val="standard"/>
        <c:varyColors val="0"/>
        <c:ser>
          <c:idx val="0"/>
          <c:order val="0"/>
          <c:tx>
            <c:strRef>
              <c:f>'Stability, Yield Goals'!$B$136</c:f>
              <c:strCache>
                <c:ptCount val="1"/>
                <c:pt idx="0">
                  <c:v>Grain yield</c:v>
                </c:pt>
              </c:strCache>
            </c:strRef>
          </c:tx>
          <c:spPr>
            <a:ln w="25400" cmpd="sng">
              <a:solidFill>
                <a:srgbClr val="C0C0C0"/>
              </a:solidFill>
            </a:ln>
          </c:spPr>
          <c:marker>
            <c:symbol val="none"/>
          </c:marker>
          <c:cat>
            <c:strRef>
              <c:f>'Stability, Yield Goals'!$A$137:$A$154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'Stability, Yield Goals'!$B$137:$B$154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E-41C2-98B4-8079C8D2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89939408"/>
        <c:axId val="-330961328"/>
      </c:lineChart>
      <c:catAx>
        <c:axId val="-38993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</a:defRPr>
                </a:pPr>
                <a:r>
                  <a:rPr lang="en-US"/>
                  <a:t>variety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30961328"/>
        <c:crosses val="autoZero"/>
        <c:auto val="1"/>
        <c:lblAlgn val="ctr"/>
        <c:lblOffset val="100"/>
        <c:noMultiLvlLbl val="1"/>
      </c:catAx>
      <c:valAx>
        <c:axId val="-33096132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Mg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100" b="0" i="0">
                <a:solidFill>
                  <a:srgbClr val="000000"/>
                </a:solidFill>
              </a:defRPr>
            </a:pPr>
            <a:endParaRPr lang="en-US"/>
          </a:p>
        </c:txPr>
        <c:crossAx val="-38993940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sz="1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972083122978887"/>
          <c:y val="0.13059725286638049"/>
          <c:w val="0.85229707050171333"/>
          <c:h val="0.6343295139224186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'Stability, Yield Goals'!$B$161</c:f>
              <c:strCache>
                <c:ptCount val="1"/>
                <c:pt idx="0">
                  <c:v>Mean grain yield </c:v>
                </c:pt>
              </c:strCache>
            </c:strRef>
          </c:tx>
          <c:spPr>
            <a:solidFill>
              <a:srgbClr val="9999FF"/>
            </a:solidFill>
          </c:spPr>
          <c:invertIfNegative val="1"/>
          <c:cat>
            <c:strRef>
              <c:f>'Stability, Yield Goals'!$A$162:$A$179</c:f>
              <c:strCache>
                <c:ptCount val="18"/>
                <c:pt idx="0">
                  <c:v>Fultz</c:v>
                </c:pt>
                <c:pt idx="1">
                  <c:v>Currell</c:v>
                </c:pt>
                <c:pt idx="2">
                  <c:v>SNG</c:v>
                </c:pt>
                <c:pt idx="3">
                  <c:v>Kharkov</c:v>
                </c:pt>
                <c:pt idx="4">
                  <c:v>Turkey</c:v>
                </c:pt>
                <c:pt idx="5">
                  <c:v>Tenmarq</c:v>
                </c:pt>
                <c:pt idx="6">
                  <c:v>Pawnee</c:v>
                </c:pt>
                <c:pt idx="7">
                  <c:v>Ponca</c:v>
                </c:pt>
                <c:pt idx="8">
                  <c:v>Concho</c:v>
                </c:pt>
                <c:pt idx="9">
                  <c:v>Kaw</c:v>
                </c:pt>
                <c:pt idx="10">
                  <c:v>Scout66</c:v>
                </c:pt>
                <c:pt idx="11">
                  <c:v>Triumph6</c:v>
                </c:pt>
                <c:pt idx="12">
                  <c:v>Osage</c:v>
                </c:pt>
                <c:pt idx="13">
                  <c:v>Tam101</c:v>
                </c:pt>
                <c:pt idx="14">
                  <c:v>Karl</c:v>
                </c:pt>
                <c:pt idx="15">
                  <c:v>Tonkawa</c:v>
                </c:pt>
                <c:pt idx="16">
                  <c:v>Custer</c:v>
                </c:pt>
                <c:pt idx="17">
                  <c:v>Endurance</c:v>
                </c:pt>
              </c:strCache>
            </c:strRef>
          </c:cat>
          <c:val>
            <c:numRef>
              <c:f>'Stability, Yield Goals'!$B$162:$B$179</c:f>
              <c:numCache>
                <c:formatCode>General</c:formatCode>
                <c:ptCount val="18"/>
                <c:pt idx="0">
                  <c:v>1.0187999999999999</c:v>
                </c:pt>
                <c:pt idx="1">
                  <c:v>1.40448</c:v>
                </c:pt>
                <c:pt idx="2">
                  <c:v>1.14744</c:v>
                </c:pt>
                <c:pt idx="3">
                  <c:v>1.0664640000000001</c:v>
                </c:pt>
                <c:pt idx="4">
                  <c:v>1.23732</c:v>
                </c:pt>
                <c:pt idx="5">
                  <c:v>0.90720000000000001</c:v>
                </c:pt>
                <c:pt idx="6">
                  <c:v>1.45418</c:v>
                </c:pt>
                <c:pt idx="7">
                  <c:v>0.88144</c:v>
                </c:pt>
                <c:pt idx="8">
                  <c:v>2.02085333</c:v>
                </c:pt>
                <c:pt idx="9">
                  <c:v>1.516032</c:v>
                </c:pt>
                <c:pt idx="10">
                  <c:v>1.914304</c:v>
                </c:pt>
                <c:pt idx="11">
                  <c:v>2.1509843499999999</c:v>
                </c:pt>
                <c:pt idx="12">
                  <c:v>2.4079999999999999</c:v>
                </c:pt>
                <c:pt idx="13">
                  <c:v>1.74116837</c:v>
                </c:pt>
                <c:pt idx="14">
                  <c:v>1.7723770400000001</c:v>
                </c:pt>
                <c:pt idx="15">
                  <c:v>1.8961437299999999</c:v>
                </c:pt>
                <c:pt idx="16">
                  <c:v>2.3560078500000001</c:v>
                </c:pt>
                <c:pt idx="17">
                  <c:v>2.3745469400000001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870-4A11-B87D-BAE92B3D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0638656"/>
        <c:axId val="-140633216"/>
      </c:barChart>
      <c:catAx>
        <c:axId val="-1406386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800" b="0" i="0">
                <a:solidFill>
                  <a:srgbClr val="000000"/>
                </a:solidFill>
              </a:defRPr>
            </a:pPr>
            <a:endParaRPr lang="en-US"/>
          </a:p>
        </c:txPr>
        <c:crossAx val="-140633216"/>
        <c:crosses val="autoZero"/>
        <c:auto val="1"/>
        <c:lblAlgn val="ctr"/>
        <c:lblOffset val="100"/>
        <c:noMultiLvlLbl val="1"/>
      </c:catAx>
      <c:valAx>
        <c:axId val="-1406332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>
                    <a:solidFill>
                      <a:srgbClr val="000000"/>
                    </a:solidFill>
                  </a:defRPr>
                </a:pPr>
                <a:r>
                  <a:rPr lang="en-US"/>
                  <a:t>Grain yield, kg ha-1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 sz="1000" b="0" i="0">
                <a:solidFill>
                  <a:srgbClr val="000000"/>
                </a:solidFill>
              </a:defRPr>
            </a:pPr>
            <a:endParaRPr lang="en-US"/>
          </a:p>
        </c:txPr>
        <c:crossAx val="-14063865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22</xdr:col>
      <xdr:colOff>0</xdr:colOff>
      <xdr:row>553</xdr:row>
      <xdr:rowOff>0</xdr:rowOff>
    </xdr:from>
    <xdr:to>
      <xdr:col>22</xdr:col>
      <xdr:colOff>190500</xdr:colOff>
      <xdr:row>553</xdr:row>
      <xdr:rowOff>133350</xdr:rowOff>
    </xdr:to>
    <xdr:pic>
      <xdr:nvPicPr>
        <xdr:cNvPr id="3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33350"/>
        </a:xfrm>
        <a:prstGeom prst="rect">
          <a:avLst/>
        </a:prstGeom>
        <a:noFill/>
      </xdr:spPr>
    </xdr:pic>
    <xdr:clientData fLocksWithSheet="0"/>
  </xdr:twoCellAnchor>
  <xdr:twoCellAnchor>
    <xdr:from>
      <xdr:col>24</xdr:col>
      <xdr:colOff>280987</xdr:colOff>
      <xdr:row>617</xdr:row>
      <xdr:rowOff>42862</xdr:rowOff>
    </xdr:from>
    <xdr:to>
      <xdr:col>31</xdr:col>
      <xdr:colOff>442912</xdr:colOff>
      <xdr:row>634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257175</xdr:colOff>
      <xdr:row>636</xdr:row>
      <xdr:rowOff>57150</xdr:rowOff>
    </xdr:from>
    <xdr:to>
      <xdr:col>29</xdr:col>
      <xdr:colOff>314325</xdr:colOff>
      <xdr:row>653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247650</xdr:colOff>
      <xdr:row>654</xdr:row>
      <xdr:rowOff>38100</xdr:rowOff>
    </xdr:from>
    <xdr:to>
      <xdr:col>29</xdr:col>
      <xdr:colOff>304800</xdr:colOff>
      <xdr:row>671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454959</xdr:colOff>
      <xdr:row>44</xdr:row>
      <xdr:rowOff>79002</xdr:rowOff>
    </xdr:from>
    <xdr:to>
      <xdr:col>20</xdr:col>
      <xdr:colOff>256054</xdr:colOff>
      <xdr:row>67</xdr:row>
      <xdr:rowOff>112059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46</xdr:col>
      <xdr:colOff>590550</xdr:colOff>
      <xdr:row>59</xdr:row>
      <xdr:rowOff>95250</xdr:rowOff>
    </xdr:from>
    <xdr:to>
      <xdr:col>51</xdr:col>
      <xdr:colOff>647700</xdr:colOff>
      <xdr:row>82</xdr:row>
      <xdr:rowOff>142875</xdr:rowOff>
    </xdr:to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46</xdr:col>
      <xdr:colOff>381000</xdr:colOff>
      <xdr:row>10</xdr:row>
      <xdr:rowOff>28575</xdr:rowOff>
    </xdr:from>
    <xdr:to>
      <xdr:col>51</xdr:col>
      <xdr:colOff>438150</xdr:colOff>
      <xdr:row>33</xdr:row>
      <xdr:rowOff>76200</xdr:rowOff>
    </xdr:to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46</xdr:col>
      <xdr:colOff>247650</xdr:colOff>
      <xdr:row>84</xdr:row>
      <xdr:rowOff>152400</xdr:rowOff>
    </xdr:from>
    <xdr:to>
      <xdr:col>50</xdr:col>
      <xdr:colOff>866775</xdr:colOff>
      <xdr:row>105</xdr:row>
      <xdr:rowOff>152400</xdr:rowOff>
    </xdr:to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41</xdr:col>
      <xdr:colOff>1057275</xdr:colOff>
      <xdr:row>136</xdr:row>
      <xdr:rowOff>47625</xdr:rowOff>
    </xdr:from>
    <xdr:to>
      <xdr:col>46</xdr:col>
      <xdr:colOff>523875</xdr:colOff>
      <xdr:row>157</xdr:row>
      <xdr:rowOff>9525</xdr:rowOff>
    </xdr:to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190500</xdr:colOff>
      <xdr:row>179</xdr:row>
      <xdr:rowOff>114300</xdr:rowOff>
    </xdr:from>
    <xdr:to>
      <xdr:col>10</xdr:col>
      <xdr:colOff>0</xdr:colOff>
      <xdr:row>195</xdr:row>
      <xdr:rowOff>76200</xdr:rowOff>
    </xdr:to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10</xdr:col>
      <xdr:colOff>247650</xdr:colOff>
      <xdr:row>242</xdr:row>
      <xdr:rowOff>95250</xdr:rowOff>
    </xdr:from>
    <xdr:to>
      <xdr:col>23</xdr:col>
      <xdr:colOff>0</xdr:colOff>
      <xdr:row>263</xdr:row>
      <xdr:rowOff>66675</xdr:rowOff>
    </xdr:to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0</xdr:colOff>
      <xdr:row>279</xdr:row>
      <xdr:rowOff>152400</xdr:rowOff>
    </xdr:from>
    <xdr:to>
      <xdr:col>8</xdr:col>
      <xdr:colOff>133350</xdr:colOff>
      <xdr:row>300</xdr:row>
      <xdr:rowOff>142875</xdr:rowOff>
    </xdr:to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0</xdr:colOff>
      <xdr:row>306</xdr:row>
      <xdr:rowOff>9525</xdr:rowOff>
    </xdr:from>
    <xdr:to>
      <xdr:col>8</xdr:col>
      <xdr:colOff>133350</xdr:colOff>
      <xdr:row>327</xdr:row>
      <xdr:rowOff>9525</xdr:rowOff>
    </xdr:to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0</xdr:colOff>
      <xdr:row>331</xdr:row>
      <xdr:rowOff>0</xdr:rowOff>
    </xdr:from>
    <xdr:to>
      <xdr:col>8</xdr:col>
      <xdr:colOff>123825</xdr:colOff>
      <xdr:row>352</xdr:row>
      <xdr:rowOff>0</xdr:rowOff>
    </xdr:to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10</xdr:col>
      <xdr:colOff>228600</xdr:colOff>
      <xdr:row>264</xdr:row>
      <xdr:rowOff>38100</xdr:rowOff>
    </xdr:from>
    <xdr:to>
      <xdr:col>23</xdr:col>
      <xdr:colOff>0</xdr:colOff>
      <xdr:row>285</xdr:row>
      <xdr:rowOff>38100</xdr:rowOff>
    </xdr:to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42</xdr:col>
      <xdr:colOff>4762</xdr:colOff>
      <xdr:row>116</xdr:row>
      <xdr:rowOff>52387</xdr:rowOff>
    </xdr:from>
    <xdr:to>
      <xdr:col>45</xdr:col>
      <xdr:colOff>1119187</xdr:colOff>
      <xdr:row>133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19050</xdr:colOff>
      <xdr:row>38</xdr:row>
      <xdr:rowOff>66675</xdr:rowOff>
    </xdr:from>
    <xdr:to>
      <xdr:col>41</xdr:col>
      <xdr:colOff>885664</xdr:colOff>
      <xdr:row>56</xdr:row>
      <xdr:rowOff>145516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19050</xdr:colOff>
      <xdr:row>58</xdr:row>
      <xdr:rowOff>95250</xdr:rowOff>
    </xdr:from>
    <xdr:to>
      <xdr:col>41</xdr:col>
      <xdr:colOff>885664</xdr:colOff>
      <xdr:row>77</xdr:row>
      <xdr:rowOff>12166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79</xdr:row>
      <xdr:rowOff>0</xdr:rowOff>
    </xdr:from>
    <xdr:to>
      <xdr:col>41</xdr:col>
      <xdr:colOff>866614</xdr:colOff>
      <xdr:row>97</xdr:row>
      <xdr:rowOff>78841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42</xdr:col>
      <xdr:colOff>0</xdr:colOff>
      <xdr:row>38</xdr:row>
      <xdr:rowOff>0</xdr:rowOff>
    </xdr:from>
    <xdr:to>
      <xdr:col>46</xdr:col>
      <xdr:colOff>323689</xdr:colOff>
      <xdr:row>56</xdr:row>
      <xdr:rowOff>78841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42</xdr:col>
      <xdr:colOff>0</xdr:colOff>
      <xdr:row>60</xdr:row>
      <xdr:rowOff>0</xdr:rowOff>
    </xdr:from>
    <xdr:to>
      <xdr:col>46</xdr:col>
      <xdr:colOff>323689</xdr:colOff>
      <xdr:row>78</xdr:row>
      <xdr:rowOff>78841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81</xdr:row>
      <xdr:rowOff>0</xdr:rowOff>
    </xdr:from>
    <xdr:to>
      <xdr:col>46</xdr:col>
      <xdr:colOff>323689</xdr:colOff>
      <xdr:row>99</xdr:row>
      <xdr:rowOff>78841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330573</xdr:colOff>
      <xdr:row>45</xdr:row>
      <xdr:rowOff>123272</xdr:rowOff>
    </xdr:from>
    <xdr:to>
      <xdr:col>29</xdr:col>
      <xdr:colOff>240926</xdr:colOff>
      <xdr:row>63</xdr:row>
      <xdr:rowOff>42590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0.27687</cdr:x>
      <cdr:y>0.12325</cdr:y>
    </cdr:from>
    <cdr:to>
      <cdr:x>0.87978</cdr:x>
      <cdr:y>0.60784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0" y="419100"/>
          <a:ext cx="3152775" cy="164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0.28962</cdr:x>
      <cdr:y>0.15686</cdr:y>
    </cdr:from>
    <cdr:to>
      <cdr:x>0.43352</cdr:x>
      <cdr:y>0.32773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14475" y="533400"/>
          <a:ext cx="752475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0.22951</cdr:x>
      <cdr:y>0.10364</cdr:y>
    </cdr:from>
    <cdr:to>
      <cdr:x>0.81603</cdr:x>
      <cdr:y>0.62185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00150" y="352425"/>
          <a:ext cx="3067050" cy="176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6</xdr:row>
      <xdr:rowOff>47625</xdr:rowOff>
    </xdr:from>
    <xdr:to>
      <xdr:col>10</xdr:col>
      <xdr:colOff>390525</xdr:colOff>
      <xdr:row>23</xdr:row>
      <xdr:rowOff>47625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519112</xdr:colOff>
      <xdr:row>99</xdr:row>
      <xdr:rowOff>157162</xdr:rowOff>
    </xdr:from>
    <xdr:to>
      <xdr:col>10</xdr:col>
      <xdr:colOff>214312</xdr:colOff>
      <xdr:row>116</xdr:row>
      <xdr:rowOff>147637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0.29688</cdr:x>
      <cdr:y>0.09549</cdr:y>
    </cdr:from>
    <cdr:to>
      <cdr:x>0.86875</cdr:x>
      <cdr:y>0.16493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7313" y="261938"/>
          <a:ext cx="261461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FF0000"/>
              </a:solidFill>
            </a:rPr>
            <a:t>Soil</a:t>
          </a:r>
          <a:r>
            <a:rPr lang="en-US" sz="800" baseline="0">
              <a:solidFill>
                <a:srgbClr val="FF0000"/>
              </a:solidFill>
            </a:rPr>
            <a:t> Organic Matter,  1892, </a:t>
          </a:r>
          <a:r>
            <a:rPr lang="en-US" sz="800">
              <a:solidFill>
                <a:srgbClr val="FF0000"/>
              </a:solidFill>
            </a:rPr>
            <a:t>3.6, 2015, 1.5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40</xdr:row>
      <xdr:rowOff>76200</xdr:rowOff>
    </xdr:from>
    <xdr:to>
      <xdr:col>15</xdr:col>
      <xdr:colOff>390525</xdr:colOff>
      <xdr:row>57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114300</xdr:colOff>
      <xdr:row>20</xdr:row>
      <xdr:rowOff>133350</xdr:rowOff>
    </xdr:from>
    <xdr:to>
      <xdr:col>15</xdr:col>
      <xdr:colOff>419100</xdr:colOff>
      <xdr:row>37</xdr:row>
      <xdr:rowOff>133350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133350</xdr:colOff>
      <xdr:row>60</xdr:row>
      <xdr:rowOff>142875</xdr:rowOff>
    </xdr:from>
    <xdr:to>
      <xdr:col>15</xdr:col>
      <xdr:colOff>438150</xdr:colOff>
      <xdr:row>77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13</xdr:row>
      <xdr:rowOff>85725</xdr:rowOff>
    </xdr:from>
    <xdr:to>
      <xdr:col>22</xdr:col>
      <xdr:colOff>581025</xdr:colOff>
      <xdr:row>30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18"/>
  <sheetViews>
    <sheetView tabSelected="1" workbookViewId="0">
      <pane xSplit="7" ySplit="4" topLeftCell="H583" activePane="bottomRight" state="frozen"/>
      <selection pane="topRight" activeCell="H1" sqref="H1"/>
      <selection pane="bottomLeft" activeCell="A5" sqref="A5"/>
      <selection pane="bottomRight" activeCell="O1" sqref="O1:O1048576"/>
    </sheetView>
  </sheetViews>
  <sheetFormatPr defaultColWidth="17.28515625" defaultRowHeight="15" customHeight="1" x14ac:dyDescent="0.2"/>
  <cols>
    <col min="1" max="1" width="18.5703125" customWidth="1"/>
    <col min="2" max="2" width="8.7109375" customWidth="1"/>
    <col min="3" max="3" width="10.42578125" customWidth="1"/>
    <col min="4" max="6" width="8.7109375" customWidth="1"/>
    <col min="7" max="9" width="10.140625" customWidth="1"/>
    <col min="10" max="14" width="9.28515625" customWidth="1"/>
    <col min="15" max="15" width="15.42578125" customWidth="1"/>
    <col min="16" max="20" width="8.7109375" customWidth="1"/>
    <col min="21" max="21" width="10.28515625" customWidth="1"/>
    <col min="22" max="23" width="8.7109375" customWidth="1"/>
    <col min="24" max="24" width="10.28515625" customWidth="1"/>
    <col min="25" max="25" width="11.140625" customWidth="1"/>
    <col min="26" max="26" width="9.28515625" customWidth="1"/>
    <col min="27" max="27" width="8.7109375" customWidth="1"/>
    <col min="28" max="28" width="10.85546875" customWidth="1"/>
    <col min="29" max="42" width="8.7109375" customWidth="1"/>
  </cols>
  <sheetData>
    <row r="1" spans="1:29" ht="12.75" customHeight="1" x14ac:dyDescent="0.2">
      <c r="A1" s="2"/>
      <c r="C1" s="2"/>
      <c r="D1" s="6" t="s">
        <v>32</v>
      </c>
      <c r="E1" s="7"/>
      <c r="F1" s="8"/>
      <c r="G1" s="2"/>
      <c r="H1" s="2"/>
      <c r="I1" s="4"/>
      <c r="J1" s="9"/>
      <c r="K1" s="9"/>
      <c r="L1" s="9"/>
      <c r="M1" s="9"/>
      <c r="N1" s="9"/>
      <c r="U1" s="2"/>
      <c r="X1" s="11" t="s">
        <v>37</v>
      </c>
      <c r="Y1" s="12"/>
      <c r="Z1" s="2" t="s">
        <v>39</v>
      </c>
      <c r="AB1" s="2"/>
    </row>
    <row r="2" spans="1:29" ht="12.75" customHeight="1" x14ac:dyDescent="0.2">
      <c r="A2" s="2"/>
      <c r="B2" s="2" t="s">
        <v>40</v>
      </c>
      <c r="C2" s="2" t="s">
        <v>41</v>
      </c>
      <c r="D2" s="2" t="s">
        <v>42</v>
      </c>
      <c r="E2" s="2" t="s">
        <v>42</v>
      </c>
      <c r="F2" s="2" t="s">
        <v>42</v>
      </c>
      <c r="G2" s="93" t="s">
        <v>43</v>
      </c>
      <c r="H2" s="2"/>
      <c r="I2" s="4"/>
      <c r="J2" s="9"/>
      <c r="K2" s="9"/>
      <c r="L2" s="9"/>
      <c r="M2" s="9"/>
      <c r="N2" s="9"/>
      <c r="O2" s="2" t="s">
        <v>44</v>
      </c>
      <c r="P2" s="13" t="s">
        <v>45</v>
      </c>
      <c r="Q2" s="2" t="s">
        <v>47</v>
      </c>
      <c r="R2" s="2" t="s">
        <v>48</v>
      </c>
      <c r="S2" s="13" t="s">
        <v>49</v>
      </c>
      <c r="T2" s="2" t="s">
        <v>50</v>
      </c>
      <c r="U2" s="13" t="s">
        <v>51</v>
      </c>
      <c r="V2" s="13" t="s">
        <v>52</v>
      </c>
      <c r="W2" s="2" t="s">
        <v>53</v>
      </c>
      <c r="X2" s="11" t="s">
        <v>54</v>
      </c>
      <c r="Y2" s="12"/>
      <c r="Z2" s="2" t="s">
        <v>55</v>
      </c>
      <c r="AA2" s="2" t="s">
        <v>56</v>
      </c>
      <c r="AB2" s="2" t="s">
        <v>57</v>
      </c>
    </row>
    <row r="3" spans="1:29" ht="12.75" customHeight="1" x14ac:dyDescent="0.2">
      <c r="A3" s="2"/>
      <c r="C3" s="2"/>
      <c r="G3" s="93"/>
      <c r="H3" s="2"/>
      <c r="I3" s="4" t="s">
        <v>284</v>
      </c>
      <c r="J3" s="9" t="s">
        <v>58</v>
      </c>
      <c r="K3" s="9"/>
      <c r="L3" s="9"/>
      <c r="M3" s="9"/>
      <c r="N3" s="9"/>
      <c r="O3" t="s">
        <v>352</v>
      </c>
      <c r="P3" s="2" t="s">
        <v>59</v>
      </c>
      <c r="Q3" s="2" t="s">
        <v>60</v>
      </c>
      <c r="R3" s="2" t="s">
        <v>60</v>
      </c>
      <c r="U3" s="2" t="s">
        <v>59</v>
      </c>
      <c r="V3" s="2" t="s">
        <v>60</v>
      </c>
      <c r="W3" s="2" t="s">
        <v>60</v>
      </c>
      <c r="X3" s="12"/>
      <c r="Y3" s="12"/>
      <c r="Z3" s="2" t="s">
        <v>59</v>
      </c>
      <c r="AB3" s="2"/>
    </row>
    <row r="4" spans="1:29" ht="12.75" customHeight="1" x14ac:dyDescent="0.2">
      <c r="A4" s="2"/>
      <c r="B4" s="2" t="s">
        <v>2</v>
      </c>
      <c r="C4" s="2" t="s">
        <v>3</v>
      </c>
      <c r="D4" s="2" t="s">
        <v>10</v>
      </c>
      <c r="E4" s="2" t="s">
        <v>11</v>
      </c>
      <c r="F4" s="2" t="s">
        <v>12</v>
      </c>
      <c r="G4" s="93" t="s">
        <v>13</v>
      </c>
      <c r="H4" s="4" t="s">
        <v>61</v>
      </c>
      <c r="I4" s="4" t="s">
        <v>283</v>
      </c>
      <c r="J4" s="9" t="s">
        <v>42</v>
      </c>
      <c r="K4" s="14" t="s">
        <v>62</v>
      </c>
      <c r="L4" s="14" t="s">
        <v>63</v>
      </c>
      <c r="M4" s="15" t="s">
        <v>62</v>
      </c>
      <c r="N4" s="15" t="s">
        <v>63</v>
      </c>
      <c r="O4" s="2" t="s">
        <v>4</v>
      </c>
      <c r="P4" s="2" t="s">
        <v>65</v>
      </c>
      <c r="Q4" s="2" t="s">
        <v>66</v>
      </c>
      <c r="R4" s="2" t="s">
        <v>67</v>
      </c>
      <c r="S4" s="2" t="s">
        <v>68</v>
      </c>
      <c r="T4" s="2" t="s">
        <v>69</v>
      </c>
      <c r="U4" s="2" t="s">
        <v>70</v>
      </c>
      <c r="V4" s="2" t="s">
        <v>71</v>
      </c>
      <c r="W4" s="2" t="s">
        <v>72</v>
      </c>
      <c r="X4" s="16" t="s">
        <v>74</v>
      </c>
      <c r="Y4" s="17" t="s">
        <v>75</v>
      </c>
      <c r="Z4" s="2" t="s">
        <v>76</v>
      </c>
      <c r="AA4" s="2" t="s">
        <v>77</v>
      </c>
      <c r="AB4" s="2" t="s">
        <v>8</v>
      </c>
      <c r="AC4" s="2" t="s">
        <v>78</v>
      </c>
    </row>
    <row r="5" spans="1:29" ht="12.75" customHeight="1" x14ac:dyDescent="0.2">
      <c r="A5" s="2"/>
      <c r="B5" s="2">
        <v>1893</v>
      </c>
      <c r="C5" s="2">
        <v>1</v>
      </c>
      <c r="D5" s="2">
        <v>0</v>
      </c>
      <c r="E5" s="2">
        <v>0</v>
      </c>
      <c r="F5" s="2">
        <v>0</v>
      </c>
      <c r="G5" s="2">
        <v>0</v>
      </c>
      <c r="H5" s="2"/>
      <c r="I5" s="4"/>
      <c r="J5" s="9"/>
      <c r="K5" s="9"/>
      <c r="L5" s="9"/>
      <c r="M5" s="9"/>
      <c r="N5" s="9"/>
      <c r="O5" s="2">
        <v>10.5</v>
      </c>
      <c r="P5" s="2" t="s">
        <v>17</v>
      </c>
      <c r="U5" s="2">
        <v>0.16</v>
      </c>
      <c r="X5" s="3">
        <f t="shared" ref="X5:X6" si="0">(Z5-0.35)/1.8</f>
        <v>1.7944444444444443</v>
      </c>
      <c r="Y5" s="2"/>
      <c r="Z5" s="2">
        <v>3.58</v>
      </c>
      <c r="AB5" s="2" t="s">
        <v>15</v>
      </c>
    </row>
    <row r="6" spans="1:29" ht="12.75" customHeight="1" x14ac:dyDescent="0.2">
      <c r="A6" s="2"/>
      <c r="B6" s="2">
        <v>1893</v>
      </c>
      <c r="C6" s="2">
        <v>2</v>
      </c>
      <c r="D6" s="2">
        <v>0</v>
      </c>
      <c r="E6" s="2">
        <v>0</v>
      </c>
      <c r="F6" s="2">
        <v>0</v>
      </c>
      <c r="G6" s="2">
        <v>0</v>
      </c>
      <c r="H6" s="2"/>
      <c r="I6" s="4"/>
      <c r="J6" s="9"/>
      <c r="K6" s="9"/>
      <c r="L6" s="9"/>
      <c r="M6" s="9"/>
      <c r="N6" s="9"/>
      <c r="O6" s="2">
        <v>10.5</v>
      </c>
      <c r="P6" s="2" t="s">
        <v>17</v>
      </c>
      <c r="Q6" s="2" t="s">
        <v>17</v>
      </c>
      <c r="R6" s="2" t="s">
        <v>17</v>
      </c>
      <c r="S6" s="2" t="s">
        <v>17</v>
      </c>
      <c r="T6" s="2" t="s">
        <v>17</v>
      </c>
      <c r="U6" s="2">
        <v>0.16</v>
      </c>
      <c r="V6" s="2" t="s">
        <v>17</v>
      </c>
      <c r="W6" s="2" t="s">
        <v>17</v>
      </c>
      <c r="X6" s="3">
        <f t="shared" si="0"/>
        <v>1.7944444444444443</v>
      </c>
      <c r="Y6" s="2"/>
      <c r="Z6" s="2">
        <v>3.58</v>
      </c>
      <c r="AA6" s="2" t="s">
        <v>17</v>
      </c>
      <c r="AB6" s="2" t="s">
        <v>15</v>
      </c>
    </row>
    <row r="7" spans="1:29" ht="12.75" customHeight="1" x14ac:dyDescent="0.2">
      <c r="A7" s="2"/>
      <c r="B7" s="2">
        <v>1894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/>
      <c r="I7" s="4"/>
      <c r="J7" s="9"/>
      <c r="K7" s="9"/>
      <c r="L7" s="9"/>
      <c r="M7" s="9"/>
      <c r="N7" s="9"/>
      <c r="O7" s="2">
        <v>20.9</v>
      </c>
      <c r="P7" s="2" t="s">
        <v>17</v>
      </c>
      <c r="U7" s="2"/>
      <c r="X7" s="2"/>
      <c r="Y7" s="2"/>
      <c r="Z7" s="2"/>
      <c r="AB7" s="2" t="s">
        <v>16</v>
      </c>
    </row>
    <row r="8" spans="1:29" ht="12.75" customHeight="1" x14ac:dyDescent="0.2">
      <c r="A8" s="2"/>
      <c r="B8" s="2">
        <v>1894</v>
      </c>
      <c r="C8" s="2">
        <v>2</v>
      </c>
      <c r="D8" s="2">
        <v>0</v>
      </c>
      <c r="E8" s="2">
        <v>0</v>
      </c>
      <c r="F8" s="2">
        <v>0</v>
      </c>
      <c r="G8" s="2">
        <v>0</v>
      </c>
      <c r="H8" s="2"/>
      <c r="I8" s="4"/>
      <c r="J8" s="9"/>
      <c r="K8" s="9"/>
      <c r="L8" s="9"/>
      <c r="M8" s="9"/>
      <c r="N8" s="9"/>
      <c r="O8" s="2">
        <v>20.9</v>
      </c>
      <c r="P8" s="2" t="s">
        <v>17</v>
      </c>
      <c r="Q8" s="2" t="s">
        <v>17</v>
      </c>
      <c r="R8" s="2" t="s">
        <v>17</v>
      </c>
      <c r="S8" s="2" t="s">
        <v>17</v>
      </c>
      <c r="T8" s="2" t="s">
        <v>17</v>
      </c>
      <c r="U8" s="2" t="s">
        <v>17</v>
      </c>
      <c r="V8" s="2" t="s">
        <v>17</v>
      </c>
      <c r="W8" s="2" t="s">
        <v>17</v>
      </c>
      <c r="X8" s="2"/>
      <c r="Y8" s="2"/>
      <c r="Z8" s="2" t="s">
        <v>17</v>
      </c>
      <c r="AA8" s="2" t="s">
        <v>17</v>
      </c>
      <c r="AB8" s="2" t="s">
        <v>16</v>
      </c>
    </row>
    <row r="9" spans="1:29" ht="12.75" customHeight="1" x14ac:dyDescent="0.2">
      <c r="A9" s="2"/>
      <c r="B9" s="2">
        <v>1895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/>
      <c r="I9" s="4"/>
      <c r="J9" s="9"/>
      <c r="K9" s="9"/>
      <c r="L9" s="9"/>
      <c r="M9" s="9"/>
      <c r="N9" s="9"/>
      <c r="O9" s="2">
        <v>0</v>
      </c>
      <c r="P9" s="2" t="s">
        <v>17</v>
      </c>
      <c r="Q9" s="2" t="s">
        <v>17</v>
      </c>
      <c r="R9" s="2" t="s">
        <v>17</v>
      </c>
      <c r="S9" s="2" t="s">
        <v>17</v>
      </c>
      <c r="T9" s="2" t="s">
        <v>17</v>
      </c>
      <c r="U9" s="2" t="s">
        <v>17</v>
      </c>
      <c r="V9" s="2" t="s">
        <v>17</v>
      </c>
      <c r="W9" s="2" t="s">
        <v>17</v>
      </c>
      <c r="X9" s="2"/>
      <c r="Y9" s="2"/>
      <c r="Z9" s="2" t="s">
        <v>17</v>
      </c>
      <c r="AA9" s="2" t="s">
        <v>17</v>
      </c>
      <c r="AB9" s="2" t="s">
        <v>15</v>
      </c>
    </row>
    <row r="10" spans="1:29" ht="12.75" customHeight="1" x14ac:dyDescent="0.2">
      <c r="A10" s="2"/>
      <c r="B10" s="2">
        <v>1895</v>
      </c>
      <c r="C10" s="2">
        <v>2</v>
      </c>
      <c r="D10" s="2">
        <v>0</v>
      </c>
      <c r="E10" s="2">
        <v>0</v>
      </c>
      <c r="F10" s="2">
        <v>0</v>
      </c>
      <c r="G10" s="2">
        <v>0</v>
      </c>
      <c r="H10" s="2"/>
      <c r="I10" s="4"/>
      <c r="J10" s="9"/>
      <c r="K10" s="9"/>
      <c r="L10" s="9"/>
      <c r="M10" s="9"/>
      <c r="N10" s="9"/>
      <c r="O10" s="2">
        <v>0</v>
      </c>
      <c r="P10" s="2" t="s">
        <v>17</v>
      </c>
      <c r="Q10" s="2" t="s">
        <v>17</v>
      </c>
      <c r="R10" s="2" t="s">
        <v>17</v>
      </c>
      <c r="S10" s="2" t="s">
        <v>17</v>
      </c>
      <c r="T10" s="2" t="s">
        <v>17</v>
      </c>
      <c r="U10" s="2" t="s">
        <v>17</v>
      </c>
      <c r="V10" s="2" t="s">
        <v>17</v>
      </c>
      <c r="W10" s="2" t="s">
        <v>17</v>
      </c>
      <c r="X10" s="2"/>
      <c r="Y10" s="2"/>
      <c r="Z10" s="2" t="s">
        <v>17</v>
      </c>
      <c r="AA10" s="2" t="s">
        <v>17</v>
      </c>
      <c r="AB10" s="2" t="s">
        <v>15</v>
      </c>
    </row>
    <row r="11" spans="1:29" ht="12.75" customHeight="1" x14ac:dyDescent="0.2">
      <c r="A11" s="2"/>
      <c r="B11" s="2">
        <v>1896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/>
      <c r="I11" s="4"/>
      <c r="J11" s="9"/>
      <c r="K11" s="9"/>
      <c r="L11" s="9"/>
      <c r="M11" s="9"/>
      <c r="N11" s="9"/>
      <c r="O11" s="2">
        <v>6.9</v>
      </c>
      <c r="P11" s="2" t="s">
        <v>17</v>
      </c>
      <c r="Q11" s="2" t="s">
        <v>17</v>
      </c>
      <c r="R11" s="2" t="s">
        <v>17</v>
      </c>
      <c r="S11" s="2" t="s">
        <v>17</v>
      </c>
      <c r="T11" s="2" t="s">
        <v>17</v>
      </c>
      <c r="U11" s="2" t="s">
        <v>17</v>
      </c>
      <c r="V11" s="2" t="s">
        <v>17</v>
      </c>
      <c r="W11" s="2" t="s">
        <v>17</v>
      </c>
      <c r="X11" s="2"/>
      <c r="Y11" s="2"/>
      <c r="Z11" s="2" t="s">
        <v>17</v>
      </c>
      <c r="AA11" s="2" t="s">
        <v>17</v>
      </c>
      <c r="AB11" s="2" t="s">
        <v>15</v>
      </c>
    </row>
    <row r="12" spans="1:29" ht="12.75" customHeight="1" x14ac:dyDescent="0.2">
      <c r="A12" s="2"/>
      <c r="B12" s="2">
        <v>1896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/>
      <c r="I12" s="4"/>
      <c r="J12" s="9"/>
      <c r="K12" s="9"/>
      <c r="L12" s="9"/>
      <c r="M12" s="9"/>
      <c r="N12" s="9"/>
      <c r="O12" s="2">
        <v>6.9</v>
      </c>
      <c r="P12" s="2" t="s">
        <v>17</v>
      </c>
      <c r="Q12" s="2" t="s">
        <v>17</v>
      </c>
      <c r="R12" s="2" t="s">
        <v>17</v>
      </c>
      <c r="S12" s="2" t="s">
        <v>17</v>
      </c>
      <c r="T12" s="2" t="s">
        <v>17</v>
      </c>
      <c r="U12" s="2" t="s">
        <v>17</v>
      </c>
      <c r="V12" s="2" t="s">
        <v>17</v>
      </c>
      <c r="W12" s="2" t="s">
        <v>17</v>
      </c>
      <c r="X12" s="2"/>
      <c r="Y12" s="2"/>
      <c r="Z12" s="2" t="s">
        <v>17</v>
      </c>
      <c r="AA12" s="2" t="s">
        <v>17</v>
      </c>
      <c r="AB12" s="2" t="s">
        <v>15</v>
      </c>
    </row>
    <row r="13" spans="1:29" ht="12.75" customHeight="1" x14ac:dyDescent="0.2">
      <c r="A13" s="2"/>
      <c r="B13" s="2">
        <v>1897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/>
      <c r="I13" s="4"/>
      <c r="J13" s="9"/>
      <c r="K13" s="9"/>
      <c r="L13" s="9"/>
      <c r="M13" s="9"/>
      <c r="N13" s="9"/>
      <c r="O13" s="2">
        <v>17.8</v>
      </c>
      <c r="P13" s="2" t="s">
        <v>17</v>
      </c>
      <c r="Q13" s="2" t="s">
        <v>17</v>
      </c>
      <c r="R13" s="2" t="s">
        <v>17</v>
      </c>
      <c r="S13" s="2" t="s">
        <v>17</v>
      </c>
      <c r="T13" s="2" t="s">
        <v>17</v>
      </c>
      <c r="U13" s="2" t="s">
        <v>17</v>
      </c>
      <c r="V13" s="2" t="s">
        <v>17</v>
      </c>
      <c r="W13" s="2" t="s">
        <v>17</v>
      </c>
      <c r="X13" s="2"/>
      <c r="Y13" s="2"/>
      <c r="Z13" s="2" t="s">
        <v>17</v>
      </c>
      <c r="AA13" s="2" t="s">
        <v>17</v>
      </c>
      <c r="AB13" s="2" t="s">
        <v>15</v>
      </c>
    </row>
    <row r="14" spans="1:29" ht="12.75" customHeight="1" x14ac:dyDescent="0.2">
      <c r="A14" s="2"/>
      <c r="B14" s="2">
        <v>1897</v>
      </c>
      <c r="C14" s="2">
        <v>2</v>
      </c>
      <c r="D14" s="2">
        <v>0</v>
      </c>
      <c r="E14" s="2">
        <v>0</v>
      </c>
      <c r="F14" s="2">
        <v>0</v>
      </c>
      <c r="G14" s="2">
        <v>0</v>
      </c>
      <c r="H14" s="2"/>
      <c r="I14" s="4"/>
      <c r="J14" s="9"/>
      <c r="K14" s="9"/>
      <c r="L14" s="9"/>
      <c r="M14" s="9"/>
      <c r="N14" s="9"/>
      <c r="O14" s="2">
        <v>17.8</v>
      </c>
      <c r="P14" s="2" t="s">
        <v>17</v>
      </c>
      <c r="Q14" s="2" t="s">
        <v>17</v>
      </c>
      <c r="R14" s="2" t="s">
        <v>17</v>
      </c>
      <c r="S14" s="2" t="s">
        <v>17</v>
      </c>
      <c r="T14" s="2" t="s">
        <v>17</v>
      </c>
      <c r="U14" s="2" t="s">
        <v>17</v>
      </c>
      <c r="V14" s="2" t="s">
        <v>17</v>
      </c>
      <c r="W14" s="2" t="s">
        <v>17</v>
      </c>
      <c r="X14" s="2"/>
      <c r="Y14" s="2"/>
      <c r="Z14" s="2" t="s">
        <v>17</v>
      </c>
      <c r="AA14" s="2" t="s">
        <v>17</v>
      </c>
      <c r="AB14" s="2" t="s">
        <v>15</v>
      </c>
    </row>
    <row r="15" spans="1:29" ht="12.75" customHeight="1" x14ac:dyDescent="0.2">
      <c r="A15" s="2"/>
      <c r="B15" s="2">
        <v>1898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/>
      <c r="I15" s="4"/>
      <c r="J15" s="9"/>
      <c r="K15" s="9"/>
      <c r="L15" s="9"/>
      <c r="M15" s="9"/>
      <c r="N15" s="9"/>
      <c r="O15" s="2">
        <v>7.5</v>
      </c>
      <c r="P15" s="2" t="s">
        <v>17</v>
      </c>
      <c r="Q15" s="2" t="s">
        <v>17</v>
      </c>
      <c r="R15" s="2" t="s">
        <v>17</v>
      </c>
      <c r="S15" s="2" t="s">
        <v>17</v>
      </c>
      <c r="T15" s="2" t="s">
        <v>17</v>
      </c>
      <c r="U15" s="2" t="s">
        <v>17</v>
      </c>
      <c r="V15" s="2" t="s">
        <v>17</v>
      </c>
      <c r="W15" s="2" t="s">
        <v>17</v>
      </c>
      <c r="X15" s="2"/>
      <c r="Y15" s="2"/>
      <c r="Z15" s="2" t="s">
        <v>17</v>
      </c>
      <c r="AA15" s="2" t="s">
        <v>17</v>
      </c>
      <c r="AB15" s="2" t="s">
        <v>15</v>
      </c>
    </row>
    <row r="16" spans="1:29" ht="12.75" customHeight="1" x14ac:dyDescent="0.2">
      <c r="A16" s="2"/>
      <c r="B16" s="2">
        <v>1898</v>
      </c>
      <c r="C16" s="2">
        <v>2</v>
      </c>
      <c r="D16" s="2">
        <v>0</v>
      </c>
      <c r="E16" s="2">
        <v>0</v>
      </c>
      <c r="F16" s="2">
        <v>0</v>
      </c>
      <c r="G16" s="2">
        <v>0</v>
      </c>
      <c r="H16" s="2"/>
      <c r="I16" s="4"/>
      <c r="J16" s="9"/>
      <c r="K16" s="9"/>
      <c r="L16" s="9"/>
      <c r="M16" s="9"/>
      <c r="N16" s="9"/>
      <c r="O16" s="2">
        <v>7.5</v>
      </c>
      <c r="P16" s="2" t="s">
        <v>17</v>
      </c>
      <c r="Q16" s="2" t="s">
        <v>17</v>
      </c>
      <c r="R16" s="2" t="s">
        <v>17</v>
      </c>
      <c r="S16" s="2" t="s">
        <v>17</v>
      </c>
      <c r="T16" s="2" t="s">
        <v>17</v>
      </c>
      <c r="U16" s="2" t="s">
        <v>17</v>
      </c>
      <c r="V16" s="2" t="s">
        <v>17</v>
      </c>
      <c r="W16" s="2" t="s">
        <v>17</v>
      </c>
      <c r="X16" s="2"/>
      <c r="Y16" s="2"/>
      <c r="Z16" s="2" t="s">
        <v>17</v>
      </c>
      <c r="AA16" s="2" t="s">
        <v>17</v>
      </c>
      <c r="AB16" s="2" t="s">
        <v>15</v>
      </c>
    </row>
    <row r="17" spans="1:28" ht="12.75" customHeight="1" x14ac:dyDescent="0.2">
      <c r="A17" s="2"/>
      <c r="B17" s="2">
        <v>1899</v>
      </c>
      <c r="C17" s="2">
        <v>1</v>
      </c>
      <c r="D17" s="2">
        <v>120</v>
      </c>
      <c r="E17" s="2">
        <v>0</v>
      </c>
      <c r="F17" s="2">
        <v>0</v>
      </c>
      <c r="G17" s="2">
        <v>0</v>
      </c>
      <c r="H17" s="2"/>
      <c r="I17" s="4"/>
      <c r="J17" s="9"/>
      <c r="K17" s="9"/>
      <c r="L17" s="9"/>
      <c r="M17" s="9"/>
      <c r="N17" s="9"/>
      <c r="O17" s="2">
        <v>30.6</v>
      </c>
      <c r="P17" s="2" t="s">
        <v>17</v>
      </c>
      <c r="Q17" s="2" t="s">
        <v>17</v>
      </c>
      <c r="R17" s="2" t="s">
        <v>17</v>
      </c>
      <c r="S17" s="2" t="s">
        <v>17</v>
      </c>
      <c r="T17" s="2" t="s">
        <v>17</v>
      </c>
      <c r="U17" s="2" t="s">
        <v>17</v>
      </c>
      <c r="V17" s="2" t="s">
        <v>17</v>
      </c>
      <c r="W17" s="2" t="s">
        <v>17</v>
      </c>
      <c r="X17" s="2"/>
      <c r="Y17" s="2"/>
      <c r="Z17" s="2" t="s">
        <v>17</v>
      </c>
      <c r="AA17" s="2" t="s">
        <v>17</v>
      </c>
      <c r="AB17" s="2" t="s">
        <v>15</v>
      </c>
    </row>
    <row r="18" spans="1:28" ht="12.75" customHeight="1" x14ac:dyDescent="0.2">
      <c r="A18" s="2"/>
      <c r="B18" s="2">
        <v>1899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/>
      <c r="I18" s="4"/>
      <c r="J18" s="9"/>
      <c r="K18" s="9"/>
      <c r="L18" s="9"/>
      <c r="M18" s="9"/>
      <c r="N18" s="9"/>
      <c r="O18" s="2">
        <v>12</v>
      </c>
      <c r="P18" s="2" t="s">
        <v>17</v>
      </c>
      <c r="Q18" s="2" t="s">
        <v>17</v>
      </c>
      <c r="R18" s="2" t="s">
        <v>17</v>
      </c>
      <c r="S18" s="2" t="s">
        <v>17</v>
      </c>
      <c r="T18" s="2" t="s">
        <v>17</v>
      </c>
      <c r="U18" s="2" t="s">
        <v>17</v>
      </c>
      <c r="V18" s="2" t="s">
        <v>17</v>
      </c>
      <c r="W18" s="2" t="s">
        <v>17</v>
      </c>
      <c r="X18" s="2"/>
      <c r="Y18" s="2"/>
      <c r="Z18" s="2" t="s">
        <v>17</v>
      </c>
      <c r="AA18" s="2" t="s">
        <v>17</v>
      </c>
      <c r="AB18" s="2" t="s">
        <v>15</v>
      </c>
    </row>
    <row r="19" spans="1:28" ht="12.75" customHeight="1" x14ac:dyDescent="0.2">
      <c r="A19" s="2"/>
      <c r="B19" s="2">
        <v>1900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/>
      <c r="I19" s="4"/>
      <c r="J19" s="9"/>
      <c r="K19" s="9"/>
      <c r="L19" s="9"/>
      <c r="M19" s="9"/>
      <c r="N19" s="9"/>
      <c r="O19" s="2">
        <v>36.799999999999997</v>
      </c>
      <c r="P19" s="2" t="s">
        <v>17</v>
      </c>
      <c r="Q19" s="2" t="s">
        <v>17</v>
      </c>
      <c r="R19" s="2" t="s">
        <v>17</v>
      </c>
      <c r="S19" s="2" t="s">
        <v>17</v>
      </c>
      <c r="T19" s="2" t="s">
        <v>17</v>
      </c>
      <c r="U19" s="2" t="s">
        <v>17</v>
      </c>
      <c r="V19" s="2" t="s">
        <v>17</v>
      </c>
      <c r="W19" s="2" t="s">
        <v>17</v>
      </c>
      <c r="X19" s="2"/>
      <c r="Y19" s="2"/>
      <c r="Z19" s="2" t="s">
        <v>17</v>
      </c>
      <c r="AA19" s="2" t="s">
        <v>17</v>
      </c>
      <c r="AB19" s="2" t="s">
        <v>15</v>
      </c>
    </row>
    <row r="20" spans="1:28" ht="12.75" customHeight="1" x14ac:dyDescent="0.2">
      <c r="A20" s="2"/>
      <c r="B20" s="2">
        <v>1900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/>
      <c r="I20" s="4"/>
      <c r="J20" s="9"/>
      <c r="K20" s="9"/>
      <c r="L20" s="9"/>
      <c r="M20" s="9"/>
      <c r="N20" s="9"/>
      <c r="O20" s="2">
        <v>18.100000000000001</v>
      </c>
      <c r="P20" s="2" t="s">
        <v>17</v>
      </c>
      <c r="Q20" s="2" t="s">
        <v>17</v>
      </c>
      <c r="R20" s="2" t="s">
        <v>17</v>
      </c>
      <c r="S20" s="2" t="s">
        <v>17</v>
      </c>
      <c r="T20" s="2" t="s">
        <v>17</v>
      </c>
      <c r="U20" s="2" t="s">
        <v>17</v>
      </c>
      <c r="V20" s="2" t="s">
        <v>17</v>
      </c>
      <c r="W20" s="2" t="s">
        <v>17</v>
      </c>
      <c r="X20" s="2"/>
      <c r="Y20" s="2"/>
      <c r="Z20" s="2" t="s">
        <v>17</v>
      </c>
      <c r="AA20" s="2" t="s">
        <v>17</v>
      </c>
      <c r="AB20" s="2" t="s">
        <v>15</v>
      </c>
    </row>
    <row r="21" spans="1:28" ht="12.75" customHeight="1" x14ac:dyDescent="0.2">
      <c r="A21" s="2"/>
      <c r="B21" s="2">
        <v>1901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/>
      <c r="I21" s="4"/>
      <c r="J21" s="9"/>
      <c r="K21" s="9"/>
      <c r="L21" s="9"/>
      <c r="M21" s="9"/>
      <c r="N21" s="9"/>
      <c r="O21" s="2">
        <v>37.700000000000003</v>
      </c>
      <c r="P21" s="2" t="s">
        <v>17</v>
      </c>
      <c r="Q21" s="2" t="s">
        <v>17</v>
      </c>
      <c r="R21" s="2" t="s">
        <v>17</v>
      </c>
      <c r="S21" s="2" t="s">
        <v>17</v>
      </c>
      <c r="T21" s="2" t="s">
        <v>17</v>
      </c>
      <c r="U21" s="2" t="s">
        <v>17</v>
      </c>
      <c r="V21" s="2" t="s">
        <v>17</v>
      </c>
      <c r="W21" s="2" t="s">
        <v>17</v>
      </c>
      <c r="X21" s="2"/>
      <c r="Y21" s="2"/>
      <c r="Z21" s="2" t="s">
        <v>17</v>
      </c>
      <c r="AA21" s="2" t="s">
        <v>17</v>
      </c>
      <c r="AB21" s="2" t="s">
        <v>15</v>
      </c>
    </row>
    <row r="22" spans="1:28" ht="12.75" customHeight="1" x14ac:dyDescent="0.2">
      <c r="A22" s="2"/>
      <c r="B22" s="2">
        <v>1901</v>
      </c>
      <c r="C22" s="2">
        <v>2</v>
      </c>
      <c r="D22" s="2">
        <v>0</v>
      </c>
      <c r="E22" s="2">
        <v>0</v>
      </c>
      <c r="F22" s="2">
        <v>0</v>
      </c>
      <c r="G22" s="2">
        <v>0</v>
      </c>
      <c r="H22" s="2"/>
      <c r="I22" s="4"/>
      <c r="J22" s="9"/>
      <c r="K22" s="9"/>
      <c r="L22" s="9"/>
      <c r="M22" s="9"/>
      <c r="N22" s="9"/>
      <c r="O22" s="2">
        <v>28</v>
      </c>
      <c r="P22" s="2" t="s">
        <v>17</v>
      </c>
      <c r="Q22" s="2" t="s">
        <v>17</v>
      </c>
      <c r="R22" s="2" t="s">
        <v>17</v>
      </c>
      <c r="S22" s="2" t="s">
        <v>17</v>
      </c>
      <c r="T22" s="2" t="s">
        <v>17</v>
      </c>
      <c r="U22" s="2" t="s">
        <v>17</v>
      </c>
      <c r="V22" s="2" t="s">
        <v>17</v>
      </c>
      <c r="W22" s="2" t="s">
        <v>17</v>
      </c>
      <c r="X22" s="2"/>
      <c r="Y22" s="2"/>
      <c r="Z22" s="2" t="s">
        <v>17</v>
      </c>
      <c r="AA22" s="2" t="s">
        <v>17</v>
      </c>
      <c r="AB22" s="2" t="s">
        <v>15</v>
      </c>
    </row>
    <row r="23" spans="1:28" ht="12.75" customHeight="1" x14ac:dyDescent="0.2">
      <c r="A23" s="2"/>
      <c r="B23" s="2">
        <v>1902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/>
      <c r="I23" s="4"/>
      <c r="J23" s="9"/>
      <c r="K23" s="9"/>
      <c r="L23" s="9"/>
      <c r="M23" s="9"/>
      <c r="N23" s="9"/>
      <c r="O23" s="2">
        <v>17.399999999999999</v>
      </c>
      <c r="P23" s="2" t="s">
        <v>17</v>
      </c>
      <c r="Q23" s="2" t="s">
        <v>17</v>
      </c>
      <c r="R23" s="2" t="s">
        <v>17</v>
      </c>
      <c r="S23" s="2" t="s">
        <v>17</v>
      </c>
      <c r="T23" s="2" t="s">
        <v>17</v>
      </c>
      <c r="U23" s="2" t="s">
        <v>17</v>
      </c>
      <c r="V23" s="2" t="s">
        <v>17</v>
      </c>
      <c r="W23" s="2" t="s">
        <v>17</v>
      </c>
      <c r="X23" s="2"/>
      <c r="Y23" s="2"/>
      <c r="Z23" s="2" t="s">
        <v>17</v>
      </c>
      <c r="AA23" s="2" t="s">
        <v>17</v>
      </c>
      <c r="AB23" s="2" t="s">
        <v>15</v>
      </c>
    </row>
    <row r="24" spans="1:28" ht="12.75" customHeight="1" x14ac:dyDescent="0.2">
      <c r="A24" s="2"/>
      <c r="B24" s="2">
        <v>1902</v>
      </c>
      <c r="C24" s="2">
        <v>2</v>
      </c>
      <c r="D24" s="2">
        <v>0</v>
      </c>
      <c r="E24" s="2">
        <v>0</v>
      </c>
      <c r="F24" s="2">
        <v>0</v>
      </c>
      <c r="G24" s="2">
        <v>0</v>
      </c>
      <c r="H24" s="2"/>
      <c r="I24" s="4"/>
      <c r="J24" s="9"/>
      <c r="K24" s="9"/>
      <c r="L24" s="9"/>
      <c r="M24" s="9"/>
      <c r="N24" s="9"/>
      <c r="O24" s="2">
        <v>15.3</v>
      </c>
      <c r="P24" s="2" t="s">
        <v>17</v>
      </c>
      <c r="Q24" s="2" t="s">
        <v>17</v>
      </c>
      <c r="R24" s="2" t="s">
        <v>17</v>
      </c>
      <c r="S24" s="2" t="s">
        <v>17</v>
      </c>
      <c r="T24" s="2" t="s">
        <v>17</v>
      </c>
      <c r="U24" s="2" t="s">
        <v>17</v>
      </c>
      <c r="V24" s="2" t="s">
        <v>17</v>
      </c>
      <c r="W24" s="2" t="s">
        <v>17</v>
      </c>
      <c r="X24" s="2"/>
      <c r="Y24" s="2"/>
      <c r="Z24" s="2" t="s">
        <v>17</v>
      </c>
      <c r="AA24" s="2" t="s">
        <v>17</v>
      </c>
      <c r="AB24" s="2" t="s">
        <v>15</v>
      </c>
    </row>
    <row r="25" spans="1:28" ht="12.75" customHeight="1" x14ac:dyDescent="0.2">
      <c r="A25" s="2"/>
      <c r="B25" s="2">
        <v>1903</v>
      </c>
      <c r="C25" s="2">
        <v>1</v>
      </c>
      <c r="D25" s="2">
        <v>120</v>
      </c>
      <c r="E25" s="2">
        <v>0</v>
      </c>
      <c r="F25" s="2">
        <v>0</v>
      </c>
      <c r="G25" s="2">
        <v>0</v>
      </c>
      <c r="H25" s="2"/>
      <c r="I25" s="4"/>
      <c r="J25" s="9"/>
      <c r="K25" s="9"/>
      <c r="L25" s="9"/>
      <c r="M25" s="9"/>
      <c r="N25" s="9"/>
      <c r="O25" s="2">
        <v>27.6</v>
      </c>
      <c r="P25" s="2" t="s">
        <v>17</v>
      </c>
      <c r="Q25" s="2" t="s">
        <v>17</v>
      </c>
      <c r="R25" s="2" t="s">
        <v>17</v>
      </c>
      <c r="S25" s="2" t="s">
        <v>17</v>
      </c>
      <c r="T25" s="2" t="s">
        <v>17</v>
      </c>
      <c r="U25" s="2" t="s">
        <v>17</v>
      </c>
      <c r="V25" s="2" t="s">
        <v>17</v>
      </c>
      <c r="W25" s="2" t="s">
        <v>17</v>
      </c>
      <c r="X25" s="2"/>
      <c r="Y25" s="2"/>
      <c r="Z25" s="2" t="s">
        <v>17</v>
      </c>
      <c r="AA25" s="2" t="s">
        <v>17</v>
      </c>
      <c r="AB25" s="2" t="s">
        <v>15</v>
      </c>
    </row>
    <row r="26" spans="1:28" ht="12.75" customHeight="1" x14ac:dyDescent="0.2">
      <c r="A26" s="2"/>
      <c r="B26" s="2">
        <v>1903</v>
      </c>
      <c r="C26" s="2">
        <v>2</v>
      </c>
      <c r="D26" s="2">
        <v>0</v>
      </c>
      <c r="E26" s="2">
        <v>0</v>
      </c>
      <c r="F26" s="2">
        <v>0</v>
      </c>
      <c r="G26" s="2">
        <v>0</v>
      </c>
      <c r="H26" s="2"/>
      <c r="I26" s="4"/>
      <c r="J26" s="9"/>
      <c r="K26" s="9"/>
      <c r="L26" s="9"/>
      <c r="M26" s="9"/>
      <c r="N26" s="9"/>
      <c r="O26" s="2">
        <v>20.3</v>
      </c>
      <c r="P26" s="2" t="s">
        <v>17</v>
      </c>
      <c r="Q26" s="2" t="s">
        <v>17</v>
      </c>
      <c r="R26" s="2" t="s">
        <v>17</v>
      </c>
      <c r="S26" s="2" t="s">
        <v>17</v>
      </c>
      <c r="T26" s="2" t="s">
        <v>17</v>
      </c>
      <c r="U26" s="2" t="s">
        <v>17</v>
      </c>
      <c r="V26" s="2" t="s">
        <v>17</v>
      </c>
      <c r="W26" s="2" t="s">
        <v>17</v>
      </c>
      <c r="X26" s="2"/>
      <c r="Y26" s="2"/>
      <c r="Z26" s="2" t="s">
        <v>17</v>
      </c>
      <c r="AA26" s="2" t="s">
        <v>17</v>
      </c>
      <c r="AB26" s="2" t="s">
        <v>15</v>
      </c>
    </row>
    <row r="27" spans="1:28" ht="12.75" customHeight="1" x14ac:dyDescent="0.2">
      <c r="A27" s="2"/>
      <c r="B27" s="2">
        <v>1904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/>
      <c r="I27" s="4"/>
      <c r="J27" s="9"/>
      <c r="K27" s="9"/>
      <c r="L27" s="9"/>
      <c r="M27" s="9"/>
      <c r="N27" s="9"/>
      <c r="O27" s="2">
        <v>15.7</v>
      </c>
      <c r="P27" s="2" t="s">
        <v>17</v>
      </c>
      <c r="Q27" s="2" t="s">
        <v>17</v>
      </c>
      <c r="R27" s="2" t="s">
        <v>17</v>
      </c>
      <c r="S27" s="2" t="s">
        <v>17</v>
      </c>
      <c r="T27" s="2" t="s">
        <v>17</v>
      </c>
      <c r="U27" s="2" t="s">
        <v>17</v>
      </c>
      <c r="V27" s="2" t="s">
        <v>17</v>
      </c>
      <c r="W27" s="2" t="s">
        <v>17</v>
      </c>
      <c r="X27" s="2"/>
      <c r="Y27" s="2"/>
      <c r="Z27" s="2" t="s">
        <v>17</v>
      </c>
      <c r="AA27" s="2" t="s">
        <v>17</v>
      </c>
      <c r="AB27" s="2" t="s">
        <v>15</v>
      </c>
    </row>
    <row r="28" spans="1:28" ht="12.75" customHeight="1" x14ac:dyDescent="0.2">
      <c r="A28" s="2"/>
      <c r="B28" s="2">
        <v>1904</v>
      </c>
      <c r="C28" s="2">
        <v>2</v>
      </c>
      <c r="D28" s="2">
        <v>0</v>
      </c>
      <c r="E28" s="2">
        <v>0</v>
      </c>
      <c r="F28" s="2">
        <v>0</v>
      </c>
      <c r="G28" s="2">
        <v>0</v>
      </c>
      <c r="H28" s="2"/>
      <c r="I28" s="4"/>
      <c r="J28" s="9"/>
      <c r="K28" s="9"/>
      <c r="L28" s="9"/>
      <c r="M28" s="9"/>
      <c r="N28" s="9"/>
      <c r="O28" s="2">
        <v>12.6</v>
      </c>
      <c r="P28" s="2" t="s">
        <v>17</v>
      </c>
      <c r="Q28" s="2" t="s">
        <v>17</v>
      </c>
      <c r="R28" s="2" t="s">
        <v>17</v>
      </c>
      <c r="S28" s="2" t="s">
        <v>17</v>
      </c>
      <c r="T28" s="2" t="s">
        <v>17</v>
      </c>
      <c r="U28" s="2" t="s">
        <v>17</v>
      </c>
      <c r="V28" s="2" t="s">
        <v>17</v>
      </c>
      <c r="W28" s="2" t="s">
        <v>17</v>
      </c>
      <c r="X28" s="2"/>
      <c r="Y28" s="2"/>
      <c r="Z28" s="2" t="s">
        <v>17</v>
      </c>
      <c r="AA28" s="2" t="s">
        <v>17</v>
      </c>
      <c r="AB28" s="2" t="s">
        <v>15</v>
      </c>
    </row>
    <row r="29" spans="1:28" ht="12.75" customHeight="1" x14ac:dyDescent="0.2">
      <c r="A29" s="2"/>
      <c r="B29" s="2">
        <v>1905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/>
      <c r="I29" s="4"/>
      <c r="J29" s="9"/>
      <c r="K29" s="9"/>
      <c r="L29" s="9"/>
      <c r="M29" s="9"/>
      <c r="N29" s="9"/>
      <c r="O29" s="2">
        <v>11.7</v>
      </c>
      <c r="P29" s="2" t="s">
        <v>17</v>
      </c>
      <c r="Q29" s="2" t="s">
        <v>17</v>
      </c>
      <c r="R29" s="2" t="s">
        <v>17</v>
      </c>
      <c r="S29" s="2" t="s">
        <v>17</v>
      </c>
      <c r="T29" s="2" t="s">
        <v>17</v>
      </c>
      <c r="U29" s="2" t="s">
        <v>17</v>
      </c>
      <c r="V29" s="2" t="s">
        <v>17</v>
      </c>
      <c r="W29" s="2" t="s">
        <v>17</v>
      </c>
      <c r="X29" s="2"/>
      <c r="Y29" s="2"/>
      <c r="Z29" s="2" t="s">
        <v>17</v>
      </c>
      <c r="AA29" s="2" t="s">
        <v>17</v>
      </c>
      <c r="AB29" s="2" t="s">
        <v>15</v>
      </c>
    </row>
    <row r="30" spans="1:28" ht="12.75" customHeight="1" x14ac:dyDescent="0.2">
      <c r="A30" s="2"/>
      <c r="B30" s="2">
        <v>1905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/>
      <c r="I30" s="4"/>
      <c r="J30" s="9"/>
      <c r="K30" s="9"/>
      <c r="L30" s="9"/>
      <c r="M30" s="9"/>
      <c r="N30" s="9"/>
      <c r="O30" s="2">
        <v>4.8</v>
      </c>
      <c r="P30" s="2" t="s">
        <v>17</v>
      </c>
      <c r="Q30" s="2" t="s">
        <v>17</v>
      </c>
      <c r="R30" s="2" t="s">
        <v>17</v>
      </c>
      <c r="S30" s="2" t="s">
        <v>17</v>
      </c>
      <c r="T30" s="2" t="s">
        <v>17</v>
      </c>
      <c r="U30" s="2" t="s">
        <v>17</v>
      </c>
      <c r="V30" s="2" t="s">
        <v>17</v>
      </c>
      <c r="W30" s="2" t="s">
        <v>17</v>
      </c>
      <c r="X30" s="2"/>
      <c r="Y30" s="2"/>
      <c r="Z30" s="2" t="s">
        <v>17</v>
      </c>
      <c r="AA30" s="2" t="s">
        <v>17</v>
      </c>
      <c r="AB30" s="2" t="s">
        <v>15</v>
      </c>
    </row>
    <row r="31" spans="1:28" ht="12.75" customHeight="1" x14ac:dyDescent="0.2">
      <c r="A31" s="2"/>
      <c r="B31" s="2">
        <v>1906</v>
      </c>
      <c r="C31" s="2">
        <v>1</v>
      </c>
      <c r="D31" s="2">
        <v>0</v>
      </c>
      <c r="E31" s="2">
        <v>0</v>
      </c>
      <c r="F31" s="2">
        <v>0</v>
      </c>
      <c r="G31" s="2">
        <v>0</v>
      </c>
      <c r="H31" s="2"/>
      <c r="I31" s="4"/>
      <c r="J31" s="9"/>
      <c r="K31" s="9"/>
      <c r="L31" s="9"/>
      <c r="M31" s="9"/>
      <c r="N31" s="9"/>
      <c r="O31" s="2">
        <v>23.3</v>
      </c>
      <c r="P31" s="2" t="s">
        <v>17</v>
      </c>
      <c r="Q31" s="2" t="s">
        <v>17</v>
      </c>
      <c r="R31" s="2" t="s">
        <v>17</v>
      </c>
      <c r="S31" s="2" t="s">
        <v>17</v>
      </c>
      <c r="T31" s="2" t="s">
        <v>17</v>
      </c>
      <c r="U31" s="2" t="s">
        <v>17</v>
      </c>
      <c r="V31" s="2" t="s">
        <v>17</v>
      </c>
      <c r="W31" s="2" t="s">
        <v>17</v>
      </c>
      <c r="X31" s="2"/>
      <c r="Y31" s="2"/>
      <c r="Z31" s="2" t="s">
        <v>17</v>
      </c>
      <c r="AA31" s="2" t="s">
        <v>17</v>
      </c>
      <c r="AB31" s="2" t="s">
        <v>15</v>
      </c>
    </row>
    <row r="32" spans="1:28" ht="12.75" customHeight="1" x14ac:dyDescent="0.2">
      <c r="A32" s="2"/>
      <c r="B32" s="2">
        <v>1906</v>
      </c>
      <c r="C32" s="2">
        <v>2</v>
      </c>
      <c r="D32" s="2">
        <v>0</v>
      </c>
      <c r="E32" s="2">
        <v>0</v>
      </c>
      <c r="F32" s="2">
        <v>0</v>
      </c>
      <c r="G32" s="2">
        <v>0</v>
      </c>
      <c r="H32" s="2"/>
      <c r="I32" s="4"/>
      <c r="J32" s="9"/>
      <c r="K32" s="9"/>
      <c r="L32" s="9"/>
      <c r="M32" s="9"/>
      <c r="N32" s="9"/>
      <c r="O32" s="2">
        <v>7.1</v>
      </c>
      <c r="P32" s="2" t="s">
        <v>17</v>
      </c>
      <c r="Q32" s="2" t="s">
        <v>17</v>
      </c>
      <c r="R32" s="2" t="s">
        <v>17</v>
      </c>
      <c r="S32" s="2" t="s">
        <v>17</v>
      </c>
      <c r="T32" s="2" t="s">
        <v>17</v>
      </c>
      <c r="U32" s="2" t="s">
        <v>17</v>
      </c>
      <c r="V32" s="2" t="s">
        <v>17</v>
      </c>
      <c r="W32" s="2" t="s">
        <v>17</v>
      </c>
      <c r="X32" s="2"/>
      <c r="Y32" s="2"/>
      <c r="Z32" s="2" t="s">
        <v>17</v>
      </c>
      <c r="AA32" s="2" t="s">
        <v>17</v>
      </c>
      <c r="AB32" s="2" t="s">
        <v>15</v>
      </c>
    </row>
    <row r="33" spans="1:28" ht="12.75" customHeight="1" x14ac:dyDescent="0.2">
      <c r="A33" s="2"/>
      <c r="B33" s="2">
        <v>1907</v>
      </c>
      <c r="C33" s="2">
        <v>1</v>
      </c>
      <c r="D33" s="2">
        <v>120</v>
      </c>
      <c r="E33" s="2">
        <v>0</v>
      </c>
      <c r="F33" s="2">
        <v>0</v>
      </c>
      <c r="G33" s="2">
        <v>0</v>
      </c>
      <c r="H33" s="2"/>
      <c r="I33" s="4"/>
      <c r="J33" s="9"/>
      <c r="K33" s="9"/>
      <c r="L33" s="9"/>
      <c r="M33" s="9"/>
      <c r="N33" s="9"/>
      <c r="O33" s="2">
        <v>14.9</v>
      </c>
      <c r="P33" s="2" t="s">
        <v>17</v>
      </c>
      <c r="Q33" s="2" t="s">
        <v>17</v>
      </c>
      <c r="R33" s="2" t="s">
        <v>17</v>
      </c>
      <c r="S33" s="2" t="s">
        <v>17</v>
      </c>
      <c r="T33" s="2" t="s">
        <v>17</v>
      </c>
      <c r="U33" s="2" t="s">
        <v>17</v>
      </c>
      <c r="V33" s="2" t="s">
        <v>17</v>
      </c>
      <c r="W33" s="2" t="s">
        <v>17</v>
      </c>
      <c r="X33" s="2"/>
      <c r="Y33" s="2"/>
      <c r="Z33" s="2" t="s">
        <v>17</v>
      </c>
      <c r="AA33" s="2" t="s">
        <v>17</v>
      </c>
      <c r="AB33" s="2" t="s">
        <v>15</v>
      </c>
    </row>
    <row r="34" spans="1:28" ht="12.75" customHeight="1" x14ac:dyDescent="0.2">
      <c r="A34" s="2"/>
      <c r="B34" s="2">
        <v>1907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/>
      <c r="I34" s="4"/>
      <c r="J34" s="9"/>
      <c r="K34" s="9"/>
      <c r="L34" s="9"/>
      <c r="M34" s="9"/>
      <c r="N34" s="9"/>
      <c r="O34" s="2">
        <v>5.2</v>
      </c>
      <c r="P34" s="2" t="s">
        <v>17</v>
      </c>
      <c r="Q34" s="2" t="s">
        <v>17</v>
      </c>
      <c r="R34" s="2" t="s">
        <v>17</v>
      </c>
      <c r="S34" s="2" t="s">
        <v>17</v>
      </c>
      <c r="T34" s="2" t="s">
        <v>17</v>
      </c>
      <c r="U34" s="2" t="s">
        <v>17</v>
      </c>
      <c r="V34" s="2" t="s">
        <v>17</v>
      </c>
      <c r="W34" s="2" t="s">
        <v>17</v>
      </c>
      <c r="X34" s="2"/>
      <c r="Y34" s="2"/>
      <c r="Z34" s="2" t="s">
        <v>17</v>
      </c>
      <c r="AA34" s="2" t="s">
        <v>17</v>
      </c>
      <c r="AB34" s="2" t="s">
        <v>15</v>
      </c>
    </row>
    <row r="35" spans="1:28" ht="12.75" customHeight="1" x14ac:dyDescent="0.2">
      <c r="A35" s="2"/>
      <c r="B35" s="2">
        <v>1908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/>
      <c r="I35" s="4"/>
      <c r="J35" s="9"/>
      <c r="K35" s="9"/>
      <c r="L35" s="9"/>
      <c r="M35" s="9"/>
      <c r="N35" s="9"/>
      <c r="O35" s="2">
        <v>15.5</v>
      </c>
      <c r="P35" s="2" t="s">
        <v>17</v>
      </c>
      <c r="Q35" s="2" t="s">
        <v>17</v>
      </c>
      <c r="R35" s="2" t="s">
        <v>17</v>
      </c>
      <c r="S35" s="2" t="s">
        <v>17</v>
      </c>
      <c r="T35" s="2" t="s">
        <v>17</v>
      </c>
      <c r="U35" s="2" t="s">
        <v>17</v>
      </c>
      <c r="V35" s="2" t="s">
        <v>17</v>
      </c>
      <c r="W35" s="2" t="s">
        <v>17</v>
      </c>
      <c r="X35" s="2"/>
      <c r="Y35" s="2"/>
      <c r="Z35" s="2" t="s">
        <v>17</v>
      </c>
      <c r="AA35" s="2" t="s">
        <v>17</v>
      </c>
      <c r="AB35" s="2" t="s">
        <v>18</v>
      </c>
    </row>
    <row r="36" spans="1:28" ht="12.75" customHeight="1" x14ac:dyDescent="0.2">
      <c r="A36" s="2"/>
      <c r="B36" s="2">
        <v>1908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/>
      <c r="I36" s="4"/>
      <c r="J36" s="9"/>
      <c r="K36" s="9"/>
      <c r="L36" s="9"/>
      <c r="M36" s="9"/>
      <c r="N36" s="9"/>
      <c r="O36" s="2">
        <v>12.9</v>
      </c>
      <c r="P36" s="2" t="s">
        <v>17</v>
      </c>
      <c r="Q36" s="2" t="s">
        <v>17</v>
      </c>
      <c r="R36" s="2" t="s">
        <v>17</v>
      </c>
      <c r="S36" s="2" t="s">
        <v>17</v>
      </c>
      <c r="T36" s="2" t="s">
        <v>17</v>
      </c>
      <c r="U36" s="2" t="s">
        <v>17</v>
      </c>
      <c r="V36" s="2" t="s">
        <v>17</v>
      </c>
      <c r="W36" s="2" t="s">
        <v>17</v>
      </c>
      <c r="X36" s="2"/>
      <c r="Y36" s="2"/>
      <c r="Z36" s="2" t="s">
        <v>17</v>
      </c>
      <c r="AA36" s="2" t="s">
        <v>17</v>
      </c>
      <c r="AB36" s="2" t="s">
        <v>18</v>
      </c>
    </row>
    <row r="37" spans="1:28" ht="12.75" customHeight="1" x14ac:dyDescent="0.2">
      <c r="A37" s="2"/>
      <c r="B37" s="2">
        <v>1909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/>
      <c r="I37" s="4"/>
      <c r="J37" s="9"/>
      <c r="K37" s="9"/>
      <c r="L37" s="9"/>
      <c r="M37" s="9"/>
      <c r="N37" s="9"/>
      <c r="O37" s="2">
        <v>25.4</v>
      </c>
      <c r="P37" s="2" t="s">
        <v>17</v>
      </c>
      <c r="Q37" s="2" t="s">
        <v>17</v>
      </c>
      <c r="R37" s="2" t="s">
        <v>17</v>
      </c>
      <c r="S37" s="2" t="s">
        <v>17</v>
      </c>
      <c r="T37" s="2" t="s">
        <v>17</v>
      </c>
      <c r="U37" s="2" t="s">
        <v>17</v>
      </c>
      <c r="V37" s="2" t="s">
        <v>17</v>
      </c>
      <c r="W37" s="2" t="s">
        <v>17</v>
      </c>
      <c r="X37" s="2"/>
      <c r="Y37" s="2"/>
      <c r="Z37" s="2" t="s">
        <v>17</v>
      </c>
      <c r="AA37" s="2" t="s">
        <v>17</v>
      </c>
      <c r="AB37" s="2" t="s">
        <v>18</v>
      </c>
    </row>
    <row r="38" spans="1:28" ht="12.75" customHeight="1" x14ac:dyDescent="0.2">
      <c r="A38" s="2"/>
      <c r="B38" s="2">
        <v>1909</v>
      </c>
      <c r="C38" s="2">
        <v>2</v>
      </c>
      <c r="D38" s="2">
        <v>0</v>
      </c>
      <c r="E38" s="2">
        <v>0</v>
      </c>
      <c r="F38" s="2">
        <v>0</v>
      </c>
      <c r="G38" s="2">
        <v>0</v>
      </c>
      <c r="H38" s="2"/>
      <c r="I38" s="4"/>
      <c r="J38" s="9"/>
      <c r="K38" s="9"/>
      <c r="L38" s="9"/>
      <c r="M38" s="9"/>
      <c r="N38" s="9"/>
      <c r="O38" s="2">
        <v>21.7</v>
      </c>
      <c r="P38" s="2" t="s">
        <v>17</v>
      </c>
      <c r="Q38" s="2" t="s">
        <v>17</v>
      </c>
      <c r="R38" s="2" t="s">
        <v>17</v>
      </c>
      <c r="S38" s="2" t="s">
        <v>17</v>
      </c>
      <c r="T38" s="2" t="s">
        <v>17</v>
      </c>
      <c r="U38" s="2" t="s">
        <v>17</v>
      </c>
      <c r="V38" s="2" t="s">
        <v>17</v>
      </c>
      <c r="W38" s="2" t="s">
        <v>17</v>
      </c>
      <c r="X38" s="2"/>
      <c r="Y38" s="2"/>
      <c r="Z38" s="2" t="s">
        <v>17</v>
      </c>
      <c r="AA38" s="2" t="s">
        <v>17</v>
      </c>
      <c r="AB38" s="2" t="s">
        <v>18</v>
      </c>
    </row>
    <row r="39" spans="1:28" ht="12.75" customHeight="1" x14ac:dyDescent="0.2">
      <c r="A39" s="2"/>
      <c r="B39" s="2">
        <v>1910</v>
      </c>
      <c r="C39" s="2">
        <v>1</v>
      </c>
      <c r="D39" s="2">
        <v>0</v>
      </c>
      <c r="E39" s="2">
        <v>0</v>
      </c>
      <c r="F39" s="2">
        <v>0</v>
      </c>
      <c r="G39" s="2">
        <v>0</v>
      </c>
      <c r="H39" s="2"/>
      <c r="I39" s="4"/>
      <c r="J39" s="9"/>
      <c r="K39" s="9"/>
      <c r="L39" s="9"/>
      <c r="M39" s="9"/>
      <c r="N39" s="9"/>
      <c r="O39" s="2">
        <v>35.200000000000003</v>
      </c>
      <c r="P39" s="2" t="s">
        <v>17</v>
      </c>
      <c r="Q39" s="2" t="s">
        <v>17</v>
      </c>
      <c r="R39" s="2" t="s">
        <v>17</v>
      </c>
      <c r="S39" s="2" t="s">
        <v>17</v>
      </c>
      <c r="T39" s="2" t="s">
        <v>17</v>
      </c>
      <c r="U39" s="2" t="s">
        <v>17</v>
      </c>
      <c r="V39" s="2" t="s">
        <v>17</v>
      </c>
      <c r="W39" s="2" t="s">
        <v>17</v>
      </c>
      <c r="X39" s="2"/>
      <c r="Y39" s="2"/>
      <c r="Z39" s="2" t="s">
        <v>17</v>
      </c>
      <c r="AA39" s="2" t="s">
        <v>17</v>
      </c>
      <c r="AB39" s="2" t="s">
        <v>18</v>
      </c>
    </row>
    <row r="40" spans="1:28" ht="12.75" customHeight="1" x14ac:dyDescent="0.2">
      <c r="A40" s="2"/>
      <c r="B40" s="2">
        <v>1910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2"/>
      <c r="I40" s="4"/>
      <c r="J40" s="9"/>
      <c r="K40" s="9"/>
      <c r="L40" s="9"/>
      <c r="M40" s="9"/>
      <c r="N40" s="9"/>
      <c r="O40" s="2">
        <v>18.7</v>
      </c>
      <c r="P40" s="2" t="s">
        <v>17</v>
      </c>
      <c r="Q40" s="2" t="s">
        <v>17</v>
      </c>
      <c r="R40" s="2" t="s">
        <v>17</v>
      </c>
      <c r="S40" s="2" t="s">
        <v>17</v>
      </c>
      <c r="T40" s="2" t="s">
        <v>17</v>
      </c>
      <c r="U40" s="2" t="s">
        <v>17</v>
      </c>
      <c r="V40" s="2" t="s">
        <v>17</v>
      </c>
      <c r="W40" s="2" t="s">
        <v>17</v>
      </c>
      <c r="X40" s="2"/>
      <c r="Y40" s="2"/>
      <c r="Z40" s="2" t="s">
        <v>17</v>
      </c>
      <c r="AA40" s="2" t="s">
        <v>17</v>
      </c>
      <c r="AB40" s="2" t="s">
        <v>18</v>
      </c>
    </row>
    <row r="41" spans="1:28" ht="12.75" customHeight="1" x14ac:dyDescent="0.2">
      <c r="A41" s="2"/>
      <c r="B41" s="2">
        <v>1911</v>
      </c>
      <c r="C41" s="2">
        <v>1</v>
      </c>
      <c r="D41" s="2">
        <v>120</v>
      </c>
      <c r="E41" s="2">
        <v>0</v>
      </c>
      <c r="F41" s="2">
        <v>0</v>
      </c>
      <c r="G41" s="2">
        <v>0</v>
      </c>
      <c r="H41" s="2"/>
      <c r="I41" s="4"/>
      <c r="J41" s="9"/>
      <c r="K41" s="9"/>
      <c r="L41" s="9"/>
      <c r="M41" s="9"/>
      <c r="N41" s="9"/>
      <c r="O41" s="2">
        <v>4.9000000000000004</v>
      </c>
      <c r="P41" s="2" t="s">
        <v>17</v>
      </c>
      <c r="Q41" s="2" t="s">
        <v>17</v>
      </c>
      <c r="R41" s="2" t="s">
        <v>17</v>
      </c>
      <c r="S41" s="2" t="s">
        <v>17</v>
      </c>
      <c r="T41" s="2" t="s">
        <v>17</v>
      </c>
      <c r="U41" s="2" t="s">
        <v>17</v>
      </c>
      <c r="V41" s="2" t="s">
        <v>17</v>
      </c>
      <c r="W41" s="2" t="s">
        <v>17</v>
      </c>
      <c r="X41" s="2"/>
      <c r="Y41" s="2"/>
      <c r="Z41" s="2" t="s">
        <v>17</v>
      </c>
      <c r="AA41" s="2" t="s">
        <v>17</v>
      </c>
      <c r="AB41" s="2" t="s">
        <v>18</v>
      </c>
    </row>
    <row r="42" spans="1:28" ht="12.75" customHeight="1" x14ac:dyDescent="0.2">
      <c r="A42" s="2"/>
      <c r="B42" s="2">
        <v>1911</v>
      </c>
      <c r="C42" s="2">
        <v>2</v>
      </c>
      <c r="D42" s="2">
        <v>0</v>
      </c>
      <c r="E42" s="2">
        <v>0</v>
      </c>
      <c r="F42" s="2">
        <v>0</v>
      </c>
      <c r="G42" s="2">
        <v>0</v>
      </c>
      <c r="H42" s="2"/>
      <c r="I42" s="4"/>
      <c r="J42" s="9"/>
      <c r="K42" s="9"/>
      <c r="L42" s="9"/>
      <c r="M42" s="9"/>
      <c r="N42" s="9"/>
      <c r="O42" s="2">
        <v>2.2999999999999998</v>
      </c>
      <c r="P42" s="2" t="s">
        <v>17</v>
      </c>
      <c r="Q42" s="2" t="s">
        <v>17</v>
      </c>
      <c r="R42" s="2" t="s">
        <v>17</v>
      </c>
      <c r="S42" s="2" t="s">
        <v>17</v>
      </c>
      <c r="T42" s="2" t="s">
        <v>17</v>
      </c>
      <c r="U42" s="2" t="s">
        <v>17</v>
      </c>
      <c r="V42" s="2" t="s">
        <v>17</v>
      </c>
      <c r="W42" s="2" t="s">
        <v>17</v>
      </c>
      <c r="X42" s="2"/>
      <c r="Y42" s="2"/>
      <c r="Z42" s="2" t="s">
        <v>17</v>
      </c>
      <c r="AA42" s="2" t="s">
        <v>17</v>
      </c>
      <c r="AB42" s="2" t="s">
        <v>18</v>
      </c>
    </row>
    <row r="43" spans="1:28" ht="12.75" customHeight="1" x14ac:dyDescent="0.2">
      <c r="A43" s="2"/>
      <c r="B43" s="2">
        <v>1912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/>
      <c r="I43" s="4"/>
      <c r="J43" s="9"/>
      <c r="K43" s="9"/>
      <c r="L43" s="9"/>
      <c r="M43" s="9"/>
      <c r="N43" s="9"/>
      <c r="O43" s="2">
        <v>20.399999999999999</v>
      </c>
      <c r="P43" s="2" t="s">
        <v>17</v>
      </c>
      <c r="Q43" s="2" t="s">
        <v>17</v>
      </c>
      <c r="R43" s="2" t="s">
        <v>17</v>
      </c>
      <c r="S43" s="2" t="s">
        <v>17</v>
      </c>
      <c r="T43" s="2" t="s">
        <v>17</v>
      </c>
      <c r="U43" s="2" t="s">
        <v>17</v>
      </c>
      <c r="V43" s="2" t="s">
        <v>17</v>
      </c>
      <c r="W43" s="2" t="s">
        <v>17</v>
      </c>
      <c r="X43" s="2"/>
      <c r="Y43" s="2"/>
      <c r="Z43" s="2" t="s">
        <v>17</v>
      </c>
      <c r="AA43" s="2" t="s">
        <v>17</v>
      </c>
      <c r="AB43" s="2" t="s">
        <v>19</v>
      </c>
    </row>
    <row r="44" spans="1:28" ht="12.75" customHeight="1" x14ac:dyDescent="0.2">
      <c r="A44" s="2"/>
      <c r="B44" s="2">
        <v>1912</v>
      </c>
      <c r="C44" s="2">
        <v>2</v>
      </c>
      <c r="D44" s="2">
        <v>0</v>
      </c>
      <c r="E44" s="2">
        <v>0</v>
      </c>
      <c r="F44" s="2">
        <v>0</v>
      </c>
      <c r="G44" s="2">
        <v>0</v>
      </c>
      <c r="H44" s="2"/>
      <c r="I44" s="4"/>
      <c r="J44" s="9"/>
      <c r="K44" s="9"/>
      <c r="L44" s="9"/>
      <c r="M44" s="9"/>
      <c r="N44" s="9"/>
      <c r="O44" s="2">
        <v>5.3</v>
      </c>
      <c r="P44" s="2" t="s">
        <v>17</v>
      </c>
      <c r="Q44" s="2" t="s">
        <v>17</v>
      </c>
      <c r="R44" s="2" t="s">
        <v>17</v>
      </c>
      <c r="S44" s="2" t="s">
        <v>17</v>
      </c>
      <c r="T44" s="2" t="s">
        <v>17</v>
      </c>
      <c r="U44" s="2" t="s">
        <v>17</v>
      </c>
      <c r="V44" s="2" t="s">
        <v>17</v>
      </c>
      <c r="W44" s="2" t="s">
        <v>17</v>
      </c>
      <c r="X44" s="2"/>
      <c r="Y44" s="2"/>
      <c r="Z44" s="2" t="s">
        <v>17</v>
      </c>
      <c r="AA44" s="2" t="s">
        <v>17</v>
      </c>
      <c r="AB44" s="2" t="s">
        <v>19</v>
      </c>
    </row>
    <row r="45" spans="1:28" ht="12.75" customHeight="1" x14ac:dyDescent="0.2">
      <c r="A45" s="2"/>
      <c r="B45" s="2">
        <v>1913</v>
      </c>
      <c r="C45" s="2">
        <v>1</v>
      </c>
      <c r="D45" s="2">
        <v>0</v>
      </c>
      <c r="E45" s="2">
        <v>0</v>
      </c>
      <c r="F45" s="2">
        <v>0</v>
      </c>
      <c r="G45" s="2">
        <v>0</v>
      </c>
      <c r="H45" s="2"/>
      <c r="I45" s="4"/>
      <c r="J45" s="9"/>
      <c r="K45" s="9"/>
      <c r="L45" s="9"/>
      <c r="M45" s="9"/>
      <c r="N45" s="9"/>
      <c r="O45" s="2">
        <v>14.8</v>
      </c>
      <c r="P45" s="2" t="s">
        <v>17</v>
      </c>
      <c r="Q45" s="2" t="s">
        <v>17</v>
      </c>
      <c r="R45" s="2" t="s">
        <v>17</v>
      </c>
      <c r="S45" s="2" t="s">
        <v>17</v>
      </c>
      <c r="T45" s="2" t="s">
        <v>17</v>
      </c>
      <c r="U45" s="2" t="s">
        <v>17</v>
      </c>
      <c r="V45" s="2" t="s">
        <v>17</v>
      </c>
      <c r="W45" s="2" t="s">
        <v>17</v>
      </c>
      <c r="X45" s="2"/>
      <c r="Y45" s="2"/>
      <c r="Z45" s="2" t="s">
        <v>17</v>
      </c>
      <c r="AA45" s="2" t="s">
        <v>17</v>
      </c>
      <c r="AB45" s="2" t="s">
        <v>19</v>
      </c>
    </row>
    <row r="46" spans="1:28" ht="12.75" customHeight="1" x14ac:dyDescent="0.2">
      <c r="A46" s="2"/>
      <c r="B46" s="2">
        <v>1913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/>
      <c r="I46" s="4"/>
      <c r="J46" s="9"/>
      <c r="K46" s="9"/>
      <c r="L46" s="9"/>
      <c r="M46" s="9"/>
      <c r="N46" s="9"/>
      <c r="O46" s="2">
        <v>5.6</v>
      </c>
      <c r="P46" s="2" t="s">
        <v>17</v>
      </c>
      <c r="Q46" s="2" t="s">
        <v>17</v>
      </c>
      <c r="R46" s="2" t="s">
        <v>17</v>
      </c>
      <c r="S46" s="2" t="s">
        <v>17</v>
      </c>
      <c r="T46" s="2" t="s">
        <v>17</v>
      </c>
      <c r="U46" s="2" t="s">
        <v>17</v>
      </c>
      <c r="V46" s="2" t="s">
        <v>17</v>
      </c>
      <c r="W46" s="2" t="s">
        <v>17</v>
      </c>
      <c r="X46" s="2"/>
      <c r="Y46" s="2"/>
      <c r="Z46" s="2" t="s">
        <v>17</v>
      </c>
      <c r="AA46" s="2" t="s">
        <v>17</v>
      </c>
      <c r="AB46" s="2" t="s">
        <v>19</v>
      </c>
    </row>
    <row r="47" spans="1:28" ht="12.75" customHeight="1" x14ac:dyDescent="0.2">
      <c r="A47" s="2"/>
      <c r="B47" s="2">
        <v>1914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/>
      <c r="I47" s="4"/>
      <c r="J47" s="9"/>
      <c r="K47" s="9"/>
      <c r="L47" s="9"/>
      <c r="M47" s="9"/>
      <c r="N47" s="9"/>
      <c r="O47" s="2">
        <v>33.5</v>
      </c>
      <c r="P47" s="2" t="s">
        <v>17</v>
      </c>
      <c r="Q47" s="2" t="s">
        <v>17</v>
      </c>
      <c r="R47" s="2" t="s">
        <v>17</v>
      </c>
      <c r="S47" s="2" t="s">
        <v>17</v>
      </c>
      <c r="T47" s="2" t="s">
        <v>17</v>
      </c>
      <c r="U47" s="2" t="s">
        <v>17</v>
      </c>
      <c r="V47" s="2" t="s">
        <v>17</v>
      </c>
      <c r="W47" s="2" t="s">
        <v>17</v>
      </c>
      <c r="X47" s="2"/>
      <c r="Y47" s="2"/>
      <c r="Z47" s="2" t="s">
        <v>17</v>
      </c>
      <c r="AA47" s="2" t="s">
        <v>17</v>
      </c>
      <c r="AB47" s="2" t="s">
        <v>19</v>
      </c>
    </row>
    <row r="48" spans="1:28" ht="12.75" customHeight="1" x14ac:dyDescent="0.2">
      <c r="A48" s="2"/>
      <c r="B48" s="2">
        <v>1914</v>
      </c>
      <c r="C48" s="2">
        <v>2</v>
      </c>
      <c r="D48" s="2">
        <v>0</v>
      </c>
      <c r="E48" s="2">
        <v>0</v>
      </c>
      <c r="F48" s="2">
        <v>0</v>
      </c>
      <c r="G48" s="2">
        <v>0</v>
      </c>
      <c r="H48" s="2"/>
      <c r="I48" s="4"/>
      <c r="J48" s="9"/>
      <c r="K48" s="9"/>
      <c r="L48" s="9"/>
      <c r="M48" s="9"/>
      <c r="N48" s="9"/>
      <c r="O48" s="2">
        <v>23.2</v>
      </c>
      <c r="P48" s="2" t="s">
        <v>17</v>
      </c>
      <c r="Q48" s="2" t="s">
        <v>17</v>
      </c>
      <c r="R48" s="2" t="s">
        <v>17</v>
      </c>
      <c r="S48" s="2" t="s">
        <v>17</v>
      </c>
      <c r="T48" s="2" t="s">
        <v>17</v>
      </c>
      <c r="U48" s="2" t="s">
        <v>17</v>
      </c>
      <c r="V48" s="2" t="s">
        <v>17</v>
      </c>
      <c r="W48" s="2" t="s">
        <v>17</v>
      </c>
      <c r="X48" s="2"/>
      <c r="Y48" s="2"/>
      <c r="Z48" s="2" t="s">
        <v>17</v>
      </c>
      <c r="AA48" s="2" t="s">
        <v>17</v>
      </c>
      <c r="AB48" s="2" t="s">
        <v>19</v>
      </c>
    </row>
    <row r="49" spans="1:28" ht="12.75" customHeight="1" x14ac:dyDescent="0.2">
      <c r="A49" s="2"/>
      <c r="B49" s="2">
        <v>1915</v>
      </c>
      <c r="C49" s="2">
        <v>1</v>
      </c>
      <c r="D49" s="2">
        <v>120</v>
      </c>
      <c r="E49" s="2">
        <v>0</v>
      </c>
      <c r="F49" s="2">
        <v>0</v>
      </c>
      <c r="G49" s="2">
        <v>0</v>
      </c>
      <c r="H49" s="2"/>
      <c r="I49" s="4"/>
      <c r="J49" s="9"/>
      <c r="K49" s="9"/>
      <c r="L49" s="9"/>
      <c r="M49" s="9"/>
      <c r="N49" s="9"/>
      <c r="O49" s="2">
        <v>19.5</v>
      </c>
      <c r="P49" s="2" t="s">
        <v>17</v>
      </c>
      <c r="Q49" s="2" t="s">
        <v>17</v>
      </c>
      <c r="R49" s="2" t="s">
        <v>17</v>
      </c>
      <c r="S49" s="2" t="s">
        <v>17</v>
      </c>
      <c r="T49" s="2" t="s">
        <v>17</v>
      </c>
      <c r="U49" s="2" t="s">
        <v>17</v>
      </c>
      <c r="V49" s="2" t="s">
        <v>17</v>
      </c>
      <c r="W49" s="2" t="s">
        <v>17</v>
      </c>
      <c r="X49" s="2"/>
      <c r="Y49" s="2"/>
      <c r="Z49" s="2" t="s">
        <v>17</v>
      </c>
      <c r="AA49" s="2" t="s">
        <v>17</v>
      </c>
      <c r="AB49" s="2" t="s">
        <v>19</v>
      </c>
    </row>
    <row r="50" spans="1:28" ht="12.75" customHeight="1" x14ac:dyDescent="0.2">
      <c r="A50" s="2"/>
      <c r="B50" s="2">
        <v>1915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/>
      <c r="I50" s="4"/>
      <c r="J50" s="9"/>
      <c r="K50" s="9"/>
      <c r="L50" s="9"/>
      <c r="M50" s="9"/>
      <c r="N50" s="9"/>
      <c r="O50" s="2">
        <v>15.2</v>
      </c>
      <c r="P50" s="2" t="s">
        <v>17</v>
      </c>
      <c r="Q50" s="2" t="s">
        <v>17</v>
      </c>
      <c r="R50" s="2" t="s">
        <v>17</v>
      </c>
      <c r="S50" s="2" t="s">
        <v>17</v>
      </c>
      <c r="T50" s="2" t="s">
        <v>17</v>
      </c>
      <c r="U50" s="2" t="s">
        <v>17</v>
      </c>
      <c r="V50" s="2" t="s">
        <v>17</v>
      </c>
      <c r="W50" s="2" t="s">
        <v>17</v>
      </c>
      <c r="X50" s="2"/>
      <c r="Y50" s="2"/>
      <c r="Z50" s="2" t="s">
        <v>17</v>
      </c>
      <c r="AA50" s="2" t="s">
        <v>17</v>
      </c>
      <c r="AB50" s="2" t="s">
        <v>19</v>
      </c>
    </row>
    <row r="51" spans="1:28" ht="12.75" customHeight="1" x14ac:dyDescent="0.2">
      <c r="A51" s="2"/>
      <c r="B51" s="2">
        <v>1916</v>
      </c>
      <c r="C51" s="2">
        <v>1</v>
      </c>
      <c r="D51" s="2">
        <v>0</v>
      </c>
      <c r="E51" s="2">
        <v>0</v>
      </c>
      <c r="F51" s="2">
        <v>0</v>
      </c>
      <c r="G51" s="2">
        <v>0</v>
      </c>
      <c r="H51" s="2"/>
      <c r="I51" s="4"/>
      <c r="J51" s="9"/>
      <c r="K51" s="9"/>
      <c r="L51" s="9"/>
      <c r="M51" s="9"/>
      <c r="N51" s="9"/>
      <c r="O51" s="2">
        <v>13.3</v>
      </c>
      <c r="P51" s="2" t="s">
        <v>17</v>
      </c>
      <c r="Q51" s="2" t="s">
        <v>17</v>
      </c>
      <c r="R51" s="2" t="s">
        <v>17</v>
      </c>
      <c r="S51" s="2" t="s">
        <v>17</v>
      </c>
      <c r="T51" s="2" t="s">
        <v>17</v>
      </c>
      <c r="U51" s="2" t="s">
        <v>17</v>
      </c>
      <c r="V51" s="2" t="s">
        <v>17</v>
      </c>
      <c r="W51" s="2" t="s">
        <v>17</v>
      </c>
      <c r="X51" s="2"/>
      <c r="Y51" s="2"/>
      <c r="Z51" s="2" t="s">
        <v>17</v>
      </c>
      <c r="AA51" s="2" t="s">
        <v>17</v>
      </c>
      <c r="AB51" s="2" t="s">
        <v>19</v>
      </c>
    </row>
    <row r="52" spans="1:28" ht="12.75" customHeight="1" x14ac:dyDescent="0.2">
      <c r="A52" s="2"/>
      <c r="B52" s="2">
        <v>1916</v>
      </c>
      <c r="C52" s="2">
        <v>2</v>
      </c>
      <c r="D52" s="2">
        <v>0</v>
      </c>
      <c r="E52" s="2">
        <v>0</v>
      </c>
      <c r="F52" s="2">
        <v>0</v>
      </c>
      <c r="G52" s="2">
        <v>0</v>
      </c>
      <c r="H52" s="2"/>
      <c r="I52" s="4"/>
      <c r="J52" s="9"/>
      <c r="K52" s="9"/>
      <c r="L52" s="9"/>
      <c r="M52" s="9"/>
      <c r="N52" s="9"/>
      <c r="O52" s="2">
        <v>7.9</v>
      </c>
      <c r="P52" s="2" t="s">
        <v>17</v>
      </c>
      <c r="Q52" s="2" t="s">
        <v>17</v>
      </c>
      <c r="R52" s="2" t="s">
        <v>17</v>
      </c>
      <c r="S52" s="2" t="s">
        <v>17</v>
      </c>
      <c r="T52" s="2" t="s">
        <v>17</v>
      </c>
      <c r="U52" s="2" t="s">
        <v>17</v>
      </c>
      <c r="V52" s="2" t="s">
        <v>17</v>
      </c>
      <c r="W52" s="2" t="s">
        <v>17</v>
      </c>
      <c r="X52" s="2"/>
      <c r="Y52" s="2"/>
      <c r="Z52" s="2" t="s">
        <v>17</v>
      </c>
      <c r="AA52" s="2" t="s">
        <v>17</v>
      </c>
      <c r="AB52" s="2" t="s">
        <v>19</v>
      </c>
    </row>
    <row r="53" spans="1:28" ht="12.75" customHeight="1" x14ac:dyDescent="0.2">
      <c r="A53" s="2"/>
      <c r="B53" s="2">
        <v>1917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/>
      <c r="I53" s="4"/>
      <c r="J53" s="9"/>
      <c r="K53" s="9"/>
      <c r="L53" s="9"/>
      <c r="M53" s="9"/>
      <c r="N53" s="9"/>
      <c r="O53" s="2">
        <v>32</v>
      </c>
      <c r="P53" s="2" t="s">
        <v>17</v>
      </c>
      <c r="Q53" s="2" t="s">
        <v>17</v>
      </c>
      <c r="R53" s="2" t="s">
        <v>17</v>
      </c>
      <c r="S53" s="2" t="s">
        <v>17</v>
      </c>
      <c r="T53" s="2" t="s">
        <v>17</v>
      </c>
      <c r="U53" s="2" t="s">
        <v>17</v>
      </c>
      <c r="V53" s="2" t="s">
        <v>17</v>
      </c>
      <c r="W53" s="2" t="s">
        <v>17</v>
      </c>
      <c r="X53" s="2"/>
      <c r="Y53" s="2"/>
      <c r="Z53" s="2" t="s">
        <v>17</v>
      </c>
      <c r="AA53" s="2" t="s">
        <v>17</v>
      </c>
      <c r="AB53" s="2" t="s">
        <v>20</v>
      </c>
    </row>
    <row r="54" spans="1:28" ht="12.75" customHeight="1" x14ac:dyDescent="0.2">
      <c r="A54" s="2"/>
      <c r="B54" s="2">
        <v>1917</v>
      </c>
      <c r="C54" s="2">
        <v>2</v>
      </c>
      <c r="D54" s="2">
        <v>0</v>
      </c>
      <c r="E54" s="2">
        <v>0</v>
      </c>
      <c r="F54" s="2">
        <v>0</v>
      </c>
      <c r="G54" s="2">
        <v>0</v>
      </c>
      <c r="H54" s="2"/>
      <c r="I54" s="4"/>
      <c r="J54" s="9"/>
      <c r="K54" s="9"/>
      <c r="L54" s="9"/>
      <c r="M54" s="9"/>
      <c r="N54" s="9"/>
      <c r="O54" s="2">
        <v>21</v>
      </c>
      <c r="P54" s="2" t="s">
        <v>17</v>
      </c>
      <c r="Q54" s="2" t="s">
        <v>17</v>
      </c>
      <c r="R54" s="2" t="s">
        <v>17</v>
      </c>
      <c r="S54" s="2" t="s">
        <v>17</v>
      </c>
      <c r="T54" s="2" t="s">
        <v>17</v>
      </c>
      <c r="U54" s="2" t="s">
        <v>17</v>
      </c>
      <c r="V54" s="2" t="s">
        <v>17</v>
      </c>
      <c r="W54" s="2" t="s">
        <v>17</v>
      </c>
      <c r="X54" s="2"/>
      <c r="Y54" s="2"/>
      <c r="Z54" s="2" t="s">
        <v>17</v>
      </c>
      <c r="AA54" s="2" t="s">
        <v>17</v>
      </c>
      <c r="AB54" s="2" t="s">
        <v>20</v>
      </c>
    </row>
    <row r="55" spans="1:28" ht="12.75" customHeight="1" x14ac:dyDescent="0.2">
      <c r="A55" s="2"/>
      <c r="B55" s="2">
        <v>1918</v>
      </c>
      <c r="C55" s="2">
        <v>1</v>
      </c>
      <c r="D55" s="2">
        <v>0</v>
      </c>
      <c r="E55" s="2">
        <v>0</v>
      </c>
      <c r="F55" s="2">
        <v>0</v>
      </c>
      <c r="G55" s="2">
        <v>0</v>
      </c>
      <c r="H55" s="2"/>
      <c r="I55" s="4"/>
      <c r="J55" s="9"/>
      <c r="K55" s="9"/>
      <c r="L55" s="9"/>
      <c r="M55" s="9"/>
      <c r="N55" s="9"/>
      <c r="O55" s="2">
        <v>29.2</v>
      </c>
      <c r="P55" s="2" t="s">
        <v>17</v>
      </c>
      <c r="Q55" s="2" t="s">
        <v>17</v>
      </c>
      <c r="R55" s="2" t="s">
        <v>17</v>
      </c>
      <c r="S55" s="2" t="s">
        <v>17</v>
      </c>
      <c r="T55" s="2" t="s">
        <v>17</v>
      </c>
      <c r="U55" s="2" t="s">
        <v>17</v>
      </c>
      <c r="V55" s="2" t="s">
        <v>17</v>
      </c>
      <c r="W55" s="2" t="s">
        <v>17</v>
      </c>
      <c r="X55" s="2"/>
      <c r="Y55" s="2"/>
      <c r="Z55" s="2" t="s">
        <v>17</v>
      </c>
      <c r="AA55" s="2" t="s">
        <v>17</v>
      </c>
      <c r="AB55" s="2" t="s">
        <v>20</v>
      </c>
    </row>
    <row r="56" spans="1:28" ht="12.75" customHeight="1" x14ac:dyDescent="0.2">
      <c r="A56" s="2"/>
      <c r="B56" s="2">
        <v>1918</v>
      </c>
      <c r="C56" s="2">
        <v>2</v>
      </c>
      <c r="D56" s="2">
        <v>0</v>
      </c>
      <c r="E56" s="2">
        <v>0</v>
      </c>
      <c r="F56" s="2">
        <v>0</v>
      </c>
      <c r="G56" s="2">
        <v>0</v>
      </c>
      <c r="H56" s="2"/>
      <c r="I56" s="4"/>
      <c r="J56" s="9"/>
      <c r="K56" s="9"/>
      <c r="L56" s="9"/>
      <c r="M56" s="9"/>
      <c r="N56" s="9"/>
      <c r="O56" s="2">
        <v>10.8</v>
      </c>
      <c r="P56" s="2" t="s">
        <v>17</v>
      </c>
      <c r="Q56" s="2" t="s">
        <v>17</v>
      </c>
      <c r="R56" s="2" t="s">
        <v>17</v>
      </c>
      <c r="S56" s="2" t="s">
        <v>17</v>
      </c>
      <c r="T56" s="2" t="s">
        <v>17</v>
      </c>
      <c r="U56" s="2" t="s">
        <v>17</v>
      </c>
      <c r="V56" s="2" t="s">
        <v>17</v>
      </c>
      <c r="W56" s="2" t="s">
        <v>17</v>
      </c>
      <c r="X56" s="2"/>
      <c r="Y56" s="2"/>
      <c r="Z56" s="2" t="s">
        <v>17</v>
      </c>
      <c r="AA56" s="2" t="s">
        <v>17</v>
      </c>
      <c r="AB56" s="2" t="s">
        <v>20</v>
      </c>
    </row>
    <row r="57" spans="1:28" ht="12.75" customHeight="1" x14ac:dyDescent="0.2">
      <c r="A57" s="2"/>
      <c r="B57" s="2">
        <v>1919</v>
      </c>
      <c r="C57" s="2">
        <v>1</v>
      </c>
      <c r="D57" s="2">
        <v>120</v>
      </c>
      <c r="E57" s="2">
        <v>0</v>
      </c>
      <c r="F57" s="2">
        <v>0</v>
      </c>
      <c r="G57" s="2">
        <v>0</v>
      </c>
      <c r="H57" s="2"/>
      <c r="I57" s="4"/>
      <c r="J57" s="9"/>
      <c r="K57" s="9"/>
      <c r="L57" s="9"/>
      <c r="M57" s="9"/>
      <c r="N57" s="9"/>
      <c r="O57" s="2">
        <v>11.6</v>
      </c>
      <c r="P57" s="2" t="s">
        <v>17</v>
      </c>
      <c r="Q57" s="2" t="s">
        <v>17</v>
      </c>
      <c r="R57" s="2" t="s">
        <v>17</v>
      </c>
      <c r="S57" s="2" t="s">
        <v>17</v>
      </c>
      <c r="T57" s="2" t="s">
        <v>17</v>
      </c>
      <c r="U57" s="2" t="s">
        <v>17</v>
      </c>
      <c r="V57" s="2" t="s">
        <v>17</v>
      </c>
      <c r="W57" s="2" t="s">
        <v>17</v>
      </c>
      <c r="X57" s="2"/>
      <c r="Y57" s="2"/>
      <c r="Z57" s="2" t="s">
        <v>17</v>
      </c>
      <c r="AA57" s="2" t="s">
        <v>17</v>
      </c>
      <c r="AB57" s="2" t="s">
        <v>20</v>
      </c>
    </row>
    <row r="58" spans="1:28" ht="12.75" customHeight="1" x14ac:dyDescent="0.2">
      <c r="A58" s="2"/>
      <c r="B58" s="2">
        <v>1919</v>
      </c>
      <c r="C58" s="2">
        <v>2</v>
      </c>
      <c r="D58" s="2">
        <v>0</v>
      </c>
      <c r="E58" s="2">
        <v>0</v>
      </c>
      <c r="F58" s="2">
        <v>0</v>
      </c>
      <c r="G58" s="2">
        <v>0</v>
      </c>
      <c r="H58" s="2"/>
      <c r="I58" s="4"/>
      <c r="J58" s="9"/>
      <c r="K58" s="9"/>
      <c r="L58" s="9"/>
      <c r="M58" s="9"/>
      <c r="N58" s="9"/>
      <c r="O58" s="2">
        <v>7</v>
      </c>
      <c r="P58" s="2" t="s">
        <v>17</v>
      </c>
      <c r="Q58" s="2" t="s">
        <v>17</v>
      </c>
      <c r="R58" s="2" t="s">
        <v>17</v>
      </c>
      <c r="S58" s="2" t="s">
        <v>17</v>
      </c>
      <c r="T58" s="2" t="s">
        <v>17</v>
      </c>
      <c r="U58" s="2" t="s">
        <v>17</v>
      </c>
      <c r="V58" s="2" t="s">
        <v>17</v>
      </c>
      <c r="W58" s="2" t="s">
        <v>17</v>
      </c>
      <c r="X58" s="2"/>
      <c r="Y58" s="2"/>
      <c r="Z58" s="2" t="s">
        <v>17</v>
      </c>
      <c r="AA58" s="2" t="s">
        <v>17</v>
      </c>
      <c r="AB58" s="2" t="s">
        <v>20</v>
      </c>
    </row>
    <row r="59" spans="1:28" ht="12.75" customHeight="1" x14ac:dyDescent="0.2">
      <c r="A59" s="2"/>
      <c r="B59" s="2">
        <v>1920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/>
      <c r="I59" s="4"/>
      <c r="J59" s="9"/>
      <c r="K59" s="9"/>
      <c r="L59" s="9"/>
      <c r="M59" s="9"/>
      <c r="N59" s="9"/>
      <c r="O59" s="2">
        <v>34</v>
      </c>
      <c r="P59" s="2" t="s">
        <v>17</v>
      </c>
      <c r="Q59" s="2" t="s">
        <v>17</v>
      </c>
      <c r="R59" s="2" t="s">
        <v>17</v>
      </c>
      <c r="S59" s="2" t="s">
        <v>17</v>
      </c>
      <c r="T59" s="2" t="s">
        <v>17</v>
      </c>
      <c r="U59" s="2" t="s">
        <v>17</v>
      </c>
      <c r="V59" s="2" t="s">
        <v>17</v>
      </c>
      <c r="W59" s="2" t="s">
        <v>17</v>
      </c>
      <c r="X59" s="2"/>
      <c r="Y59" s="2"/>
      <c r="Z59" s="2" t="s">
        <v>17</v>
      </c>
      <c r="AA59" s="2" t="s">
        <v>17</v>
      </c>
      <c r="AB59" s="2" t="s">
        <v>20</v>
      </c>
    </row>
    <row r="60" spans="1:28" ht="12.75" customHeight="1" x14ac:dyDescent="0.2">
      <c r="A60" s="2"/>
      <c r="B60" s="2">
        <v>1920</v>
      </c>
      <c r="C60" s="2">
        <v>2</v>
      </c>
      <c r="D60" s="2">
        <v>0</v>
      </c>
      <c r="E60" s="2">
        <v>0</v>
      </c>
      <c r="F60" s="2">
        <v>0</v>
      </c>
      <c r="G60" s="2">
        <v>0</v>
      </c>
      <c r="H60" s="2"/>
      <c r="I60" s="4"/>
      <c r="J60" s="9"/>
      <c r="K60" s="9"/>
      <c r="L60" s="9"/>
      <c r="M60" s="9"/>
      <c r="N60" s="9"/>
      <c r="O60" s="2">
        <v>27.3</v>
      </c>
      <c r="P60" s="2" t="s">
        <v>17</v>
      </c>
      <c r="Q60" s="2" t="s">
        <v>17</v>
      </c>
      <c r="R60" s="2" t="s">
        <v>17</v>
      </c>
      <c r="S60" s="2" t="s">
        <v>17</v>
      </c>
      <c r="T60" s="2" t="s">
        <v>17</v>
      </c>
      <c r="U60" s="2" t="s">
        <v>17</v>
      </c>
      <c r="V60" s="2" t="s">
        <v>17</v>
      </c>
      <c r="W60" s="2" t="s">
        <v>17</v>
      </c>
      <c r="X60" s="2"/>
      <c r="Y60" s="2"/>
      <c r="Z60" s="2" t="s">
        <v>17</v>
      </c>
      <c r="AA60" s="2" t="s">
        <v>17</v>
      </c>
      <c r="AB60" s="2" t="s">
        <v>20</v>
      </c>
    </row>
    <row r="61" spans="1:28" ht="12.75" customHeight="1" x14ac:dyDescent="0.2">
      <c r="A61" s="2"/>
      <c r="B61" s="2">
        <v>1921</v>
      </c>
      <c r="C61" s="2">
        <v>1</v>
      </c>
      <c r="D61" s="2">
        <v>0</v>
      </c>
      <c r="E61" s="2">
        <v>0</v>
      </c>
      <c r="F61" s="2">
        <v>0</v>
      </c>
      <c r="G61" s="2">
        <v>0</v>
      </c>
      <c r="H61" s="2"/>
      <c r="I61" s="4"/>
      <c r="J61" s="9"/>
      <c r="K61" s="9"/>
      <c r="L61" s="9"/>
      <c r="M61" s="9"/>
      <c r="N61" s="9"/>
      <c r="O61" s="2">
        <v>15.7</v>
      </c>
      <c r="P61" s="2" t="s">
        <v>17</v>
      </c>
      <c r="Q61" s="2" t="s">
        <v>17</v>
      </c>
      <c r="R61" s="2" t="s">
        <v>17</v>
      </c>
      <c r="S61" s="2" t="s">
        <v>17</v>
      </c>
      <c r="T61" s="2" t="s">
        <v>17</v>
      </c>
      <c r="U61" s="2" t="s">
        <v>17</v>
      </c>
      <c r="V61" s="2" t="s">
        <v>17</v>
      </c>
      <c r="W61" s="2" t="s">
        <v>17</v>
      </c>
      <c r="X61" s="2"/>
      <c r="Y61" s="2"/>
      <c r="Z61" s="2" t="s">
        <v>17</v>
      </c>
      <c r="AA61" s="2" t="s">
        <v>17</v>
      </c>
      <c r="AB61" s="2" t="s">
        <v>20</v>
      </c>
    </row>
    <row r="62" spans="1:28" ht="12.75" customHeight="1" x14ac:dyDescent="0.2">
      <c r="A62" s="2"/>
      <c r="B62" s="2">
        <v>1921</v>
      </c>
      <c r="C62" s="2">
        <v>2</v>
      </c>
      <c r="D62" s="2">
        <v>0</v>
      </c>
      <c r="E62" s="2">
        <v>0</v>
      </c>
      <c r="F62" s="2">
        <v>0</v>
      </c>
      <c r="G62" s="2">
        <v>0</v>
      </c>
      <c r="H62" s="2"/>
      <c r="I62" s="4"/>
      <c r="J62" s="9"/>
      <c r="K62" s="9"/>
      <c r="L62" s="9"/>
      <c r="M62" s="9"/>
      <c r="N62" s="9"/>
      <c r="O62" s="2">
        <v>7.3</v>
      </c>
      <c r="P62" s="2" t="s">
        <v>17</v>
      </c>
      <c r="Q62" s="2" t="s">
        <v>17</v>
      </c>
      <c r="R62" s="2" t="s">
        <v>17</v>
      </c>
      <c r="S62" s="2" t="s">
        <v>17</v>
      </c>
      <c r="T62" s="2" t="s">
        <v>17</v>
      </c>
      <c r="U62" s="2" t="s">
        <v>17</v>
      </c>
      <c r="V62" s="2" t="s">
        <v>17</v>
      </c>
      <c r="W62" s="2" t="s">
        <v>17</v>
      </c>
      <c r="X62" s="2"/>
      <c r="Y62" s="2"/>
      <c r="Z62" s="2" t="s">
        <v>17</v>
      </c>
      <c r="AA62" s="2" t="s">
        <v>17</v>
      </c>
      <c r="AB62" s="2" t="s">
        <v>20</v>
      </c>
    </row>
    <row r="63" spans="1:28" ht="12.75" customHeight="1" x14ac:dyDescent="0.2">
      <c r="A63" s="2"/>
      <c r="B63" s="2">
        <v>1922</v>
      </c>
      <c r="C63" s="2">
        <v>1</v>
      </c>
      <c r="D63" s="2">
        <v>0</v>
      </c>
      <c r="E63" s="2">
        <v>0</v>
      </c>
      <c r="F63" s="2">
        <v>0</v>
      </c>
      <c r="G63" s="2">
        <v>0</v>
      </c>
      <c r="H63" s="2"/>
      <c r="I63" s="4"/>
      <c r="J63" s="9"/>
      <c r="K63" s="9"/>
      <c r="L63" s="9"/>
      <c r="M63" s="9"/>
      <c r="N63" s="9"/>
      <c r="O63" s="2">
        <v>7.4</v>
      </c>
      <c r="P63" s="2" t="s">
        <v>17</v>
      </c>
      <c r="Q63" s="2" t="s">
        <v>17</v>
      </c>
      <c r="R63" s="2" t="s">
        <v>17</v>
      </c>
      <c r="S63" s="2" t="s">
        <v>17</v>
      </c>
      <c r="T63" s="2" t="s">
        <v>17</v>
      </c>
      <c r="U63" s="2" t="s">
        <v>17</v>
      </c>
      <c r="V63" s="2" t="s">
        <v>17</v>
      </c>
      <c r="W63" s="2" t="s">
        <v>17</v>
      </c>
      <c r="X63" s="2"/>
      <c r="Y63" s="2"/>
      <c r="Z63" s="2" t="s">
        <v>17</v>
      </c>
      <c r="AA63" s="2" t="s">
        <v>17</v>
      </c>
      <c r="AB63" s="2" t="s">
        <v>20</v>
      </c>
    </row>
    <row r="64" spans="1:28" ht="12.75" customHeight="1" x14ac:dyDescent="0.2">
      <c r="A64" s="2"/>
      <c r="B64" s="2">
        <v>1922</v>
      </c>
      <c r="C64" s="2">
        <v>2</v>
      </c>
      <c r="D64" s="2">
        <v>0</v>
      </c>
      <c r="E64" s="2">
        <v>0</v>
      </c>
      <c r="F64" s="2">
        <v>0</v>
      </c>
      <c r="G64" s="2">
        <v>0</v>
      </c>
      <c r="H64" s="2"/>
      <c r="I64" s="4"/>
      <c r="J64" s="9"/>
      <c r="K64" s="9"/>
      <c r="L64" s="9"/>
      <c r="M64" s="9"/>
      <c r="N64" s="9"/>
      <c r="O64" s="2">
        <v>3.8</v>
      </c>
      <c r="P64" s="2" t="s">
        <v>17</v>
      </c>
      <c r="Q64" s="2" t="s">
        <v>17</v>
      </c>
      <c r="R64" s="2" t="s">
        <v>17</v>
      </c>
      <c r="S64" s="2" t="s">
        <v>17</v>
      </c>
      <c r="T64" s="2" t="s">
        <v>17</v>
      </c>
      <c r="U64" s="2" t="s">
        <v>17</v>
      </c>
      <c r="V64" s="2" t="s">
        <v>17</v>
      </c>
      <c r="W64" s="2" t="s">
        <v>17</v>
      </c>
      <c r="X64" s="2"/>
      <c r="Y64" s="2"/>
      <c r="Z64" s="2" t="s">
        <v>17</v>
      </c>
      <c r="AA64" s="2" t="s">
        <v>17</v>
      </c>
      <c r="AB64" s="2" t="s">
        <v>20</v>
      </c>
    </row>
    <row r="65" spans="1:28" ht="12.75" customHeight="1" x14ac:dyDescent="0.2">
      <c r="A65" s="2"/>
      <c r="B65" s="2">
        <v>1923</v>
      </c>
      <c r="C65" s="2">
        <v>1</v>
      </c>
      <c r="D65" s="2">
        <v>120</v>
      </c>
      <c r="E65" s="2">
        <v>0</v>
      </c>
      <c r="F65" s="2">
        <v>0</v>
      </c>
      <c r="G65" s="2">
        <v>0</v>
      </c>
      <c r="H65" s="2"/>
      <c r="I65" s="4"/>
      <c r="J65" s="9"/>
      <c r="K65" s="9"/>
      <c r="L65" s="9"/>
      <c r="M65" s="9"/>
      <c r="N65" s="9"/>
      <c r="O65" s="2">
        <v>23.5</v>
      </c>
      <c r="P65" s="2" t="s">
        <v>17</v>
      </c>
      <c r="Q65" s="2" t="s">
        <v>17</v>
      </c>
      <c r="R65" s="2" t="s">
        <v>17</v>
      </c>
      <c r="S65" s="2" t="s">
        <v>17</v>
      </c>
      <c r="T65" s="2" t="s">
        <v>17</v>
      </c>
      <c r="U65" s="2" t="s">
        <v>17</v>
      </c>
      <c r="V65" s="2" t="s">
        <v>17</v>
      </c>
      <c r="W65" s="2" t="s">
        <v>17</v>
      </c>
      <c r="X65" s="2"/>
      <c r="Y65" s="2"/>
      <c r="Z65" s="2" t="s">
        <v>17</v>
      </c>
      <c r="AA65" s="2" t="s">
        <v>17</v>
      </c>
      <c r="AB65" s="2" t="s">
        <v>20</v>
      </c>
    </row>
    <row r="66" spans="1:28" ht="12.75" customHeight="1" x14ac:dyDescent="0.2">
      <c r="A66" s="2"/>
      <c r="B66" s="2">
        <v>1923</v>
      </c>
      <c r="C66" s="2">
        <v>2</v>
      </c>
      <c r="D66" s="2">
        <v>0</v>
      </c>
      <c r="E66" s="2">
        <v>0</v>
      </c>
      <c r="F66" s="2">
        <v>0</v>
      </c>
      <c r="G66" s="2">
        <v>0</v>
      </c>
      <c r="H66" s="2"/>
      <c r="I66" s="4"/>
      <c r="J66" s="9"/>
      <c r="K66" s="9"/>
      <c r="L66" s="9"/>
      <c r="M66" s="9"/>
      <c r="N66" s="9"/>
      <c r="O66" s="2">
        <v>12.9</v>
      </c>
      <c r="P66" s="2" t="s">
        <v>17</v>
      </c>
      <c r="Q66" s="2" t="s">
        <v>17</v>
      </c>
      <c r="R66" s="2" t="s">
        <v>17</v>
      </c>
      <c r="S66" s="2" t="s">
        <v>17</v>
      </c>
      <c r="T66" s="2" t="s">
        <v>17</v>
      </c>
      <c r="U66" s="2" t="s">
        <v>17</v>
      </c>
      <c r="V66" s="2" t="s">
        <v>17</v>
      </c>
      <c r="W66" s="2" t="s">
        <v>17</v>
      </c>
      <c r="X66" s="2"/>
      <c r="Y66" s="2"/>
      <c r="Z66" s="2" t="s">
        <v>17</v>
      </c>
      <c r="AA66" s="2" t="s">
        <v>17</v>
      </c>
      <c r="AB66" s="2" t="s">
        <v>20</v>
      </c>
    </row>
    <row r="67" spans="1:28" ht="12.75" customHeight="1" x14ac:dyDescent="0.2">
      <c r="A67" s="2"/>
      <c r="B67" s="2">
        <v>1924</v>
      </c>
      <c r="C67" s="2">
        <v>1</v>
      </c>
      <c r="D67" s="2">
        <v>0</v>
      </c>
      <c r="E67" s="2">
        <v>0</v>
      </c>
      <c r="F67" s="2">
        <v>0</v>
      </c>
      <c r="G67" s="2">
        <v>0</v>
      </c>
      <c r="H67" s="2"/>
      <c r="I67" s="4"/>
      <c r="J67" s="9"/>
      <c r="K67" s="9"/>
      <c r="L67" s="9"/>
      <c r="M67" s="9"/>
      <c r="N67" s="9"/>
      <c r="O67" s="2">
        <v>17.7</v>
      </c>
      <c r="P67" s="2" t="s">
        <v>17</v>
      </c>
      <c r="Q67" s="2" t="s">
        <v>17</v>
      </c>
      <c r="R67" s="2" t="s">
        <v>17</v>
      </c>
      <c r="S67" s="2" t="s">
        <v>17</v>
      </c>
      <c r="T67" s="2" t="s">
        <v>17</v>
      </c>
      <c r="U67" s="2" t="s">
        <v>17</v>
      </c>
      <c r="V67" s="2" t="s">
        <v>17</v>
      </c>
      <c r="W67" s="2" t="s">
        <v>17</v>
      </c>
      <c r="X67" s="2"/>
      <c r="Y67" s="2"/>
      <c r="Z67" s="2" t="s">
        <v>17</v>
      </c>
      <c r="AA67" s="2" t="s">
        <v>17</v>
      </c>
      <c r="AB67" s="2" t="s">
        <v>20</v>
      </c>
    </row>
    <row r="68" spans="1:28" ht="12.75" customHeight="1" x14ac:dyDescent="0.2">
      <c r="A68" s="2"/>
      <c r="B68" s="2">
        <v>1924</v>
      </c>
      <c r="C68" s="2">
        <v>2</v>
      </c>
      <c r="D68" s="2">
        <v>0</v>
      </c>
      <c r="E68" s="2">
        <v>0</v>
      </c>
      <c r="F68" s="2">
        <v>0</v>
      </c>
      <c r="G68" s="2">
        <v>0</v>
      </c>
      <c r="H68" s="2"/>
      <c r="I68" s="4"/>
      <c r="J68" s="9"/>
      <c r="K68" s="9"/>
      <c r="L68" s="9"/>
      <c r="M68" s="9"/>
      <c r="N68" s="9"/>
      <c r="O68" s="2">
        <v>7.7</v>
      </c>
      <c r="P68" s="2" t="s">
        <v>17</v>
      </c>
      <c r="Q68" s="2" t="s">
        <v>17</v>
      </c>
      <c r="R68" s="2" t="s">
        <v>17</v>
      </c>
      <c r="S68" s="2" t="s">
        <v>17</v>
      </c>
      <c r="T68" s="2" t="s">
        <v>17</v>
      </c>
      <c r="U68" s="2" t="s">
        <v>17</v>
      </c>
      <c r="V68" s="2" t="s">
        <v>17</v>
      </c>
      <c r="W68" s="2" t="s">
        <v>17</v>
      </c>
      <c r="X68" s="2"/>
      <c r="Y68" s="2"/>
      <c r="Z68" s="2" t="s">
        <v>17</v>
      </c>
      <c r="AA68" s="2" t="s">
        <v>17</v>
      </c>
      <c r="AB68" s="2" t="s">
        <v>20</v>
      </c>
    </row>
    <row r="69" spans="1:28" ht="12.75" customHeight="1" x14ac:dyDescent="0.2">
      <c r="A69" s="2"/>
      <c r="B69" s="2">
        <v>1925</v>
      </c>
      <c r="C69" s="2">
        <v>1</v>
      </c>
      <c r="D69" s="2">
        <v>0</v>
      </c>
      <c r="E69" s="2">
        <v>0</v>
      </c>
      <c r="F69" s="2">
        <v>0</v>
      </c>
      <c r="G69" s="2">
        <v>0</v>
      </c>
      <c r="H69" s="2"/>
      <c r="I69" s="4"/>
      <c r="J69" s="9"/>
      <c r="K69" s="9"/>
      <c r="L69" s="9"/>
      <c r="M69" s="9"/>
      <c r="N69" s="9"/>
      <c r="O69" s="2">
        <v>20.100000000000001</v>
      </c>
      <c r="P69" s="2" t="s">
        <v>17</v>
      </c>
      <c r="Q69" s="2" t="s">
        <v>17</v>
      </c>
      <c r="R69" s="2" t="s">
        <v>17</v>
      </c>
      <c r="S69" s="2" t="s">
        <v>17</v>
      </c>
      <c r="T69" s="2" t="s">
        <v>17</v>
      </c>
      <c r="U69" s="2" t="s">
        <v>17</v>
      </c>
      <c r="V69" s="2" t="s">
        <v>17</v>
      </c>
      <c r="W69" s="2" t="s">
        <v>17</v>
      </c>
      <c r="X69" s="2"/>
      <c r="Y69" s="2"/>
      <c r="Z69" s="2" t="s">
        <v>17</v>
      </c>
      <c r="AA69" s="2" t="s">
        <v>17</v>
      </c>
      <c r="AB69" s="2" t="s">
        <v>20</v>
      </c>
    </row>
    <row r="70" spans="1:28" ht="12.75" customHeight="1" x14ac:dyDescent="0.2">
      <c r="A70" s="2"/>
      <c r="B70" s="2">
        <v>1925</v>
      </c>
      <c r="C70" s="2">
        <v>2</v>
      </c>
      <c r="D70" s="2">
        <v>0</v>
      </c>
      <c r="E70" s="2">
        <v>0</v>
      </c>
      <c r="F70" s="2">
        <v>0</v>
      </c>
      <c r="G70" s="2">
        <v>0</v>
      </c>
      <c r="H70" s="2"/>
      <c r="I70" s="4"/>
      <c r="J70" s="9"/>
      <c r="K70" s="9"/>
      <c r="L70" s="9"/>
      <c r="M70" s="9"/>
      <c r="N70" s="9"/>
      <c r="O70" s="2">
        <v>11.4</v>
      </c>
      <c r="P70" s="2" t="s">
        <v>17</v>
      </c>
      <c r="Q70" s="2" t="s">
        <v>17</v>
      </c>
      <c r="R70" s="2" t="s">
        <v>17</v>
      </c>
      <c r="S70" s="2" t="s">
        <v>17</v>
      </c>
      <c r="T70" s="2" t="s">
        <v>17</v>
      </c>
      <c r="U70" s="2" t="s">
        <v>17</v>
      </c>
      <c r="V70" s="2" t="s">
        <v>17</v>
      </c>
      <c r="W70" s="2" t="s">
        <v>17</v>
      </c>
      <c r="X70" s="2"/>
      <c r="Y70" s="2"/>
      <c r="Z70" s="2" t="s">
        <v>17</v>
      </c>
      <c r="AA70" s="2" t="s">
        <v>17</v>
      </c>
      <c r="AB70" s="2" t="s">
        <v>20</v>
      </c>
    </row>
    <row r="71" spans="1:28" ht="12.75" customHeight="1" x14ac:dyDescent="0.2">
      <c r="A71" s="2"/>
      <c r="B71" s="2">
        <v>1926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/>
      <c r="I71" s="4"/>
      <c r="J71" s="9"/>
      <c r="K71" s="9"/>
      <c r="L71" s="9"/>
      <c r="M71" s="9"/>
      <c r="N71" s="9"/>
      <c r="O71" s="2">
        <v>7</v>
      </c>
      <c r="P71" s="2" t="s">
        <v>17</v>
      </c>
      <c r="Q71" s="2" t="s">
        <v>17</v>
      </c>
      <c r="R71" s="2" t="s">
        <v>17</v>
      </c>
      <c r="S71" s="2" t="s">
        <v>17</v>
      </c>
      <c r="T71" s="2" t="s">
        <v>17</v>
      </c>
      <c r="U71" s="2">
        <v>0.125</v>
      </c>
      <c r="V71" s="2" t="s">
        <v>17</v>
      </c>
      <c r="W71" s="2" t="s">
        <v>17</v>
      </c>
      <c r="X71" s="3">
        <f t="shared" ref="X71:X72" si="1">(Z71-0.35)/1.8</f>
        <v>1.2944444444444445</v>
      </c>
      <c r="Y71" s="2"/>
      <c r="Z71" s="2">
        <v>2.68</v>
      </c>
      <c r="AA71" s="2" t="s">
        <v>17</v>
      </c>
      <c r="AB71" s="2" t="s">
        <v>20</v>
      </c>
    </row>
    <row r="72" spans="1:28" ht="12.75" customHeight="1" x14ac:dyDescent="0.2">
      <c r="A72" s="2"/>
      <c r="B72" s="2">
        <v>1926</v>
      </c>
      <c r="C72" s="2">
        <v>2</v>
      </c>
      <c r="D72" s="2">
        <v>0</v>
      </c>
      <c r="E72" s="2">
        <v>0</v>
      </c>
      <c r="F72" s="2">
        <v>0</v>
      </c>
      <c r="G72" s="2">
        <v>0</v>
      </c>
      <c r="H72" s="2"/>
      <c r="I72" s="4"/>
      <c r="J72" s="9"/>
      <c r="K72" s="9"/>
      <c r="L72" s="9"/>
      <c r="M72" s="9"/>
      <c r="N72" s="9"/>
      <c r="O72" s="2">
        <v>7.1</v>
      </c>
      <c r="P72" s="2" t="s">
        <v>17</v>
      </c>
      <c r="Q72" s="2" t="s">
        <v>17</v>
      </c>
      <c r="R72" s="2" t="s">
        <v>17</v>
      </c>
      <c r="S72" s="2" t="s">
        <v>17</v>
      </c>
      <c r="T72" s="2" t="s">
        <v>17</v>
      </c>
      <c r="U72" s="2">
        <v>9.5000000000000001E-2</v>
      </c>
      <c r="V72" s="2" t="s">
        <v>17</v>
      </c>
      <c r="W72" s="2" t="s">
        <v>17</v>
      </c>
      <c r="X72" s="3">
        <f t="shared" si="1"/>
        <v>0.83333333333333326</v>
      </c>
      <c r="Y72" s="2"/>
      <c r="Z72" s="2">
        <v>1.85</v>
      </c>
      <c r="AA72" s="2" t="s">
        <v>17</v>
      </c>
      <c r="AB72" s="2" t="s">
        <v>20</v>
      </c>
    </row>
    <row r="73" spans="1:28" ht="12.75" customHeight="1" x14ac:dyDescent="0.2">
      <c r="A73" s="2"/>
      <c r="B73" s="2">
        <v>1927</v>
      </c>
      <c r="C73" s="2">
        <v>1</v>
      </c>
      <c r="D73" s="2">
        <v>120</v>
      </c>
      <c r="E73" s="2">
        <v>0</v>
      </c>
      <c r="F73" s="2">
        <v>0</v>
      </c>
      <c r="G73" s="2">
        <v>0</v>
      </c>
      <c r="H73" s="2"/>
      <c r="I73" s="4"/>
      <c r="J73" s="9"/>
      <c r="K73" s="9"/>
      <c r="L73" s="9"/>
      <c r="M73" s="9"/>
      <c r="N73" s="9"/>
      <c r="O73" s="2">
        <v>5.3</v>
      </c>
      <c r="P73" s="2" t="s">
        <v>17</v>
      </c>
      <c r="Q73" s="2" t="s">
        <v>17</v>
      </c>
      <c r="R73" s="2" t="s">
        <v>17</v>
      </c>
      <c r="S73" s="2" t="s">
        <v>17</v>
      </c>
      <c r="T73" s="2" t="s">
        <v>17</v>
      </c>
      <c r="U73" s="2" t="s">
        <v>17</v>
      </c>
      <c r="V73" s="2" t="s">
        <v>17</v>
      </c>
      <c r="W73" s="2" t="s">
        <v>17</v>
      </c>
      <c r="X73" s="2"/>
      <c r="Y73" s="2"/>
      <c r="Z73" s="2" t="s">
        <v>17</v>
      </c>
      <c r="AA73" s="2">
        <v>1615.2</v>
      </c>
      <c r="AB73" s="2" t="s">
        <v>20</v>
      </c>
    </row>
    <row r="74" spans="1:28" ht="12.75" customHeight="1" x14ac:dyDescent="0.2">
      <c r="A74" s="2"/>
      <c r="B74" s="2">
        <v>1927</v>
      </c>
      <c r="C74" s="2">
        <v>2</v>
      </c>
      <c r="D74" s="2">
        <v>0</v>
      </c>
      <c r="E74" s="2">
        <v>0</v>
      </c>
      <c r="F74" s="2">
        <v>0</v>
      </c>
      <c r="G74" s="2">
        <v>0</v>
      </c>
      <c r="H74" s="2"/>
      <c r="I74" s="4"/>
      <c r="J74" s="9"/>
      <c r="K74" s="9"/>
      <c r="L74" s="9"/>
      <c r="M74" s="9"/>
      <c r="N74" s="9"/>
      <c r="O74" s="2">
        <v>1.7</v>
      </c>
      <c r="P74" s="2" t="s">
        <v>17</v>
      </c>
      <c r="Q74" s="2" t="s">
        <v>17</v>
      </c>
      <c r="R74" s="2" t="s">
        <v>17</v>
      </c>
      <c r="S74" s="2" t="s">
        <v>17</v>
      </c>
      <c r="T74" s="2" t="s">
        <v>17</v>
      </c>
      <c r="U74" s="2" t="s">
        <v>17</v>
      </c>
      <c r="V74" s="2" t="s">
        <v>17</v>
      </c>
      <c r="W74" s="2" t="s">
        <v>17</v>
      </c>
      <c r="X74" s="2"/>
      <c r="Y74" s="2"/>
      <c r="Z74" s="2" t="s">
        <v>17</v>
      </c>
      <c r="AA74" s="2">
        <v>651.4</v>
      </c>
      <c r="AB74" s="2" t="s">
        <v>20</v>
      </c>
    </row>
    <row r="75" spans="1:28" ht="12.75" customHeight="1" x14ac:dyDescent="0.2">
      <c r="A75" s="2"/>
      <c r="B75" s="2">
        <v>1928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/>
      <c r="I75" s="4"/>
      <c r="J75" s="9"/>
      <c r="K75" s="9"/>
      <c r="L75" s="9"/>
      <c r="M75" s="9"/>
      <c r="N75" s="9"/>
      <c r="O75" s="2">
        <v>28.9</v>
      </c>
      <c r="P75" s="2" t="s">
        <v>17</v>
      </c>
      <c r="Q75" s="2" t="s">
        <v>17</v>
      </c>
      <c r="R75" s="2" t="s">
        <v>17</v>
      </c>
      <c r="S75" s="2" t="s">
        <v>17</v>
      </c>
      <c r="T75" s="2" t="s">
        <v>17</v>
      </c>
      <c r="U75" s="2" t="s">
        <v>17</v>
      </c>
      <c r="V75" s="2" t="s">
        <v>17</v>
      </c>
      <c r="W75" s="2" t="s">
        <v>17</v>
      </c>
      <c r="X75" s="2"/>
      <c r="Y75" s="2"/>
      <c r="Z75" s="2" t="s">
        <v>17</v>
      </c>
      <c r="AA75" s="2">
        <v>3324.6</v>
      </c>
      <c r="AB75" s="2" t="s">
        <v>20</v>
      </c>
    </row>
    <row r="76" spans="1:28" ht="12.75" customHeight="1" x14ac:dyDescent="0.2">
      <c r="A76" s="2"/>
      <c r="B76" s="2">
        <v>1928</v>
      </c>
      <c r="C76" s="2">
        <v>2</v>
      </c>
      <c r="D76" s="2">
        <v>0</v>
      </c>
      <c r="E76" s="2">
        <v>0</v>
      </c>
      <c r="F76" s="2">
        <v>0</v>
      </c>
      <c r="G76" s="2">
        <v>0</v>
      </c>
      <c r="H76" s="2"/>
      <c r="I76" s="4"/>
      <c r="J76" s="9"/>
      <c r="K76" s="9"/>
      <c r="L76" s="9"/>
      <c r="M76" s="9"/>
      <c r="N76" s="9"/>
      <c r="O76" s="2">
        <v>17.8</v>
      </c>
      <c r="P76" s="2" t="s">
        <v>17</v>
      </c>
      <c r="Q76" s="2" t="s">
        <v>17</v>
      </c>
      <c r="R76" s="2" t="s">
        <v>17</v>
      </c>
      <c r="S76" s="2" t="s">
        <v>17</v>
      </c>
      <c r="T76" s="2" t="s">
        <v>17</v>
      </c>
      <c r="U76" s="2" t="s">
        <v>17</v>
      </c>
      <c r="V76" s="2" t="s">
        <v>17</v>
      </c>
      <c r="W76" s="2" t="s">
        <v>17</v>
      </c>
      <c r="X76" s="2"/>
      <c r="Y76" s="2"/>
      <c r="Z76" s="2" t="s">
        <v>17</v>
      </c>
      <c r="AA76" s="2">
        <v>1869.6</v>
      </c>
      <c r="AB76" s="2" t="s">
        <v>20</v>
      </c>
    </row>
    <row r="77" spans="1:28" ht="12.75" customHeight="1" x14ac:dyDescent="0.2">
      <c r="A77" s="2"/>
      <c r="B77" s="2">
        <v>1929</v>
      </c>
      <c r="C77" s="2">
        <v>1</v>
      </c>
      <c r="D77" s="2">
        <v>0</v>
      </c>
      <c r="E77" s="2">
        <v>0</v>
      </c>
      <c r="F77" s="2">
        <v>0</v>
      </c>
      <c r="G77" s="2">
        <v>0</v>
      </c>
      <c r="H77" s="2"/>
      <c r="I77" s="4"/>
      <c r="J77" s="9"/>
      <c r="K77" s="9"/>
      <c r="L77" s="9"/>
      <c r="M77" s="9"/>
      <c r="N77" s="9"/>
      <c r="O77" s="2">
        <v>17.3</v>
      </c>
      <c r="P77" s="2" t="s">
        <v>17</v>
      </c>
      <c r="Q77" s="2" t="s">
        <v>17</v>
      </c>
      <c r="R77" s="2" t="s">
        <v>17</v>
      </c>
      <c r="S77" s="2" t="s">
        <v>17</v>
      </c>
      <c r="T77" s="2" t="s">
        <v>17</v>
      </c>
      <c r="U77" s="2" t="s">
        <v>17</v>
      </c>
      <c r="V77" s="2" t="s">
        <v>17</v>
      </c>
      <c r="W77" s="2" t="s">
        <v>17</v>
      </c>
      <c r="X77" s="2"/>
      <c r="Y77" s="2"/>
      <c r="Z77" s="2" t="s">
        <v>17</v>
      </c>
      <c r="AA77" s="2">
        <v>4487.2</v>
      </c>
      <c r="AB77" s="2" t="s">
        <v>20</v>
      </c>
    </row>
    <row r="78" spans="1:28" ht="12.75" customHeight="1" x14ac:dyDescent="0.2">
      <c r="A78" s="2"/>
      <c r="B78" s="2">
        <v>1929</v>
      </c>
      <c r="C78" s="2">
        <v>2</v>
      </c>
      <c r="D78" s="2">
        <v>0</v>
      </c>
      <c r="E78" s="2">
        <v>0</v>
      </c>
      <c r="F78" s="2">
        <v>0</v>
      </c>
      <c r="G78" s="2">
        <v>0</v>
      </c>
      <c r="H78" s="2"/>
      <c r="I78" s="4"/>
      <c r="J78" s="9"/>
      <c r="K78" s="9"/>
      <c r="L78" s="9"/>
      <c r="M78" s="9"/>
      <c r="N78" s="9"/>
      <c r="O78" s="2">
        <v>10</v>
      </c>
      <c r="P78" s="2" t="s">
        <v>17</v>
      </c>
      <c r="Q78" s="2" t="s">
        <v>17</v>
      </c>
      <c r="R78" s="2" t="s">
        <v>17</v>
      </c>
      <c r="S78" s="2" t="s">
        <v>17</v>
      </c>
      <c r="T78" s="2" t="s">
        <v>17</v>
      </c>
      <c r="U78" s="2" t="s">
        <v>17</v>
      </c>
      <c r="V78" s="2" t="s">
        <v>17</v>
      </c>
      <c r="W78" s="2" t="s">
        <v>17</v>
      </c>
      <c r="X78" s="2"/>
      <c r="Y78" s="2"/>
      <c r="Z78" s="2" t="s">
        <v>17</v>
      </c>
      <c r="AA78" s="2">
        <v>1600.75</v>
      </c>
      <c r="AB78" s="2" t="s">
        <v>20</v>
      </c>
    </row>
    <row r="79" spans="1:28" ht="12.75" customHeight="1" x14ac:dyDescent="0.2">
      <c r="A79" s="2"/>
      <c r="B79" s="93">
        <v>1930</v>
      </c>
      <c r="C79" s="93">
        <v>1</v>
      </c>
      <c r="D79" s="93">
        <v>0</v>
      </c>
      <c r="E79" s="93">
        <v>0</v>
      </c>
      <c r="F79" s="93">
        <v>0</v>
      </c>
      <c r="G79" s="93">
        <v>0</v>
      </c>
      <c r="H79" s="2"/>
      <c r="I79" s="4"/>
      <c r="J79" s="9"/>
      <c r="K79" s="9"/>
      <c r="L79" s="9"/>
      <c r="M79" s="9"/>
      <c r="N79" s="9"/>
      <c r="O79" s="2">
        <v>19.100000000000001</v>
      </c>
      <c r="P79" s="2" t="s">
        <v>17</v>
      </c>
      <c r="Q79" s="2" t="s">
        <v>17</v>
      </c>
      <c r="R79" s="2" t="s">
        <v>17</v>
      </c>
      <c r="S79" s="2" t="s">
        <v>17</v>
      </c>
      <c r="T79" s="2" t="s">
        <v>17</v>
      </c>
      <c r="U79" s="2" t="s">
        <v>17</v>
      </c>
      <c r="V79" s="2" t="s">
        <v>17</v>
      </c>
      <c r="W79" s="2" t="s">
        <v>17</v>
      </c>
      <c r="X79" s="2"/>
      <c r="Y79" s="2"/>
      <c r="Z79" s="2" t="s">
        <v>17</v>
      </c>
      <c r="AA79" s="2">
        <v>2670</v>
      </c>
      <c r="AB79" s="2" t="s">
        <v>20</v>
      </c>
    </row>
    <row r="80" spans="1:28" ht="12.75" customHeight="1" x14ac:dyDescent="0.2">
      <c r="A80" s="2"/>
      <c r="B80" s="93">
        <v>1930</v>
      </c>
      <c r="C80" s="93">
        <v>2</v>
      </c>
      <c r="D80" s="93">
        <v>0</v>
      </c>
      <c r="E80" s="93">
        <v>0</v>
      </c>
      <c r="F80" s="93">
        <v>0</v>
      </c>
      <c r="G80" s="93">
        <v>0</v>
      </c>
      <c r="H80" s="2"/>
      <c r="I80" s="4"/>
      <c r="J80" s="9"/>
      <c r="K80" s="9"/>
      <c r="L80" s="9"/>
      <c r="M80" s="9"/>
      <c r="N80" s="9"/>
      <c r="O80" s="2">
        <v>7.9</v>
      </c>
      <c r="P80" s="2" t="s">
        <v>17</v>
      </c>
      <c r="Q80" s="2" t="s">
        <v>17</v>
      </c>
      <c r="R80" s="2" t="s">
        <v>17</v>
      </c>
      <c r="S80" s="2" t="s">
        <v>17</v>
      </c>
      <c r="T80" s="2" t="s">
        <v>17</v>
      </c>
      <c r="U80" s="2" t="s">
        <v>17</v>
      </c>
      <c r="V80" s="2" t="s">
        <v>17</v>
      </c>
      <c r="W80" s="2" t="s">
        <v>17</v>
      </c>
      <c r="X80" s="2"/>
      <c r="Y80" s="2"/>
      <c r="Z80" s="2" t="s">
        <v>17</v>
      </c>
      <c r="AA80" s="2">
        <v>1230</v>
      </c>
      <c r="AB80" s="2" t="s">
        <v>20</v>
      </c>
    </row>
    <row r="81" spans="1:28" ht="12.75" customHeight="1" x14ac:dyDescent="0.2">
      <c r="A81" s="2"/>
      <c r="B81" s="93">
        <v>1930</v>
      </c>
      <c r="C81" s="93">
        <v>3</v>
      </c>
      <c r="D81" s="93">
        <v>0</v>
      </c>
      <c r="E81" s="93">
        <v>30</v>
      </c>
      <c r="F81" s="93">
        <v>0</v>
      </c>
      <c r="G81" s="93">
        <v>0</v>
      </c>
      <c r="H81" s="2"/>
      <c r="I81" s="4"/>
      <c r="J81" s="9"/>
      <c r="K81" s="9"/>
      <c r="L81" s="9"/>
      <c r="M81" s="9"/>
      <c r="N81" s="9"/>
      <c r="O81" s="2">
        <v>7.4</v>
      </c>
      <c r="P81" s="2" t="s">
        <v>17</v>
      </c>
      <c r="Q81" s="2" t="s">
        <v>17</v>
      </c>
      <c r="R81" s="2" t="s">
        <v>17</v>
      </c>
      <c r="S81" s="2" t="s">
        <v>17</v>
      </c>
      <c r="T81" s="2" t="s">
        <v>17</v>
      </c>
      <c r="U81" s="2" t="s">
        <v>17</v>
      </c>
      <c r="V81" s="2" t="s">
        <v>17</v>
      </c>
      <c r="W81" s="2" t="s">
        <v>17</v>
      </c>
      <c r="X81" s="2"/>
      <c r="Y81" s="2"/>
      <c r="Z81" s="2" t="s">
        <v>17</v>
      </c>
      <c r="AA81" s="2">
        <v>1250</v>
      </c>
      <c r="AB81" s="2" t="s">
        <v>20</v>
      </c>
    </row>
    <row r="82" spans="1:28" ht="12.75" customHeight="1" x14ac:dyDescent="0.2">
      <c r="A82" s="2"/>
      <c r="B82" s="93">
        <v>1930</v>
      </c>
      <c r="C82" s="93">
        <v>4</v>
      </c>
      <c r="D82" s="93">
        <v>33</v>
      </c>
      <c r="E82" s="93">
        <v>30</v>
      </c>
      <c r="F82" s="93">
        <v>0</v>
      </c>
      <c r="G82" s="93">
        <v>0</v>
      </c>
      <c r="H82" s="2"/>
      <c r="I82" s="4"/>
      <c r="J82" s="9"/>
      <c r="K82" s="9"/>
      <c r="L82" s="9"/>
      <c r="M82" s="9"/>
      <c r="N82" s="9"/>
      <c r="O82" s="2">
        <v>6.5</v>
      </c>
      <c r="P82" s="2" t="s">
        <v>17</v>
      </c>
      <c r="Q82" s="2" t="s">
        <v>17</v>
      </c>
      <c r="R82" s="2" t="s">
        <v>17</v>
      </c>
      <c r="S82" s="2" t="s">
        <v>17</v>
      </c>
      <c r="T82" s="2" t="s">
        <v>17</v>
      </c>
      <c r="U82" s="2" t="s">
        <v>17</v>
      </c>
      <c r="V82" s="2" t="s">
        <v>17</v>
      </c>
      <c r="W82" s="2" t="s">
        <v>17</v>
      </c>
      <c r="X82" s="2"/>
      <c r="Y82" s="2"/>
      <c r="Z82" s="2" t="s">
        <v>17</v>
      </c>
      <c r="AA82" s="2">
        <v>1220</v>
      </c>
      <c r="AB82" s="2" t="s">
        <v>20</v>
      </c>
    </row>
    <row r="83" spans="1:28" ht="12.75" customHeight="1" x14ac:dyDescent="0.2">
      <c r="A83" s="2"/>
      <c r="B83" s="93">
        <v>1930</v>
      </c>
      <c r="C83" s="93">
        <v>5</v>
      </c>
      <c r="D83" s="93">
        <v>33</v>
      </c>
      <c r="E83" s="93">
        <v>30</v>
      </c>
      <c r="F83" s="93">
        <v>30</v>
      </c>
      <c r="G83" s="93">
        <v>0</v>
      </c>
      <c r="H83" s="2"/>
      <c r="I83" s="4"/>
      <c r="J83" s="9"/>
      <c r="K83" s="9"/>
      <c r="L83" s="9"/>
      <c r="M83" s="9"/>
      <c r="N83" s="9"/>
      <c r="O83" s="2">
        <v>5.5</v>
      </c>
      <c r="P83" s="2" t="s">
        <v>17</v>
      </c>
      <c r="Q83" s="2" t="s">
        <v>17</v>
      </c>
      <c r="R83" s="2" t="s">
        <v>17</v>
      </c>
      <c r="S83" s="2" t="s">
        <v>17</v>
      </c>
      <c r="T83" s="2" t="s">
        <v>17</v>
      </c>
      <c r="U83" s="2" t="s">
        <v>17</v>
      </c>
      <c r="V83" s="2" t="s">
        <v>17</v>
      </c>
      <c r="W83" s="2" t="s">
        <v>17</v>
      </c>
      <c r="X83" s="2"/>
      <c r="Y83" s="2"/>
      <c r="Z83" s="2" t="s">
        <v>17</v>
      </c>
      <c r="AA83" s="2">
        <v>980</v>
      </c>
      <c r="AB83" s="2" t="s">
        <v>20</v>
      </c>
    </row>
    <row r="84" spans="1:28" ht="12.75" customHeight="1" x14ac:dyDescent="0.2">
      <c r="A84" s="2"/>
      <c r="B84" s="93">
        <v>1930</v>
      </c>
      <c r="C84" s="93">
        <v>6</v>
      </c>
      <c r="D84" s="93">
        <v>33</v>
      </c>
      <c r="E84" s="93">
        <v>30</v>
      </c>
      <c r="F84" s="93">
        <v>30</v>
      </c>
      <c r="G84" s="79">
        <v>3</v>
      </c>
      <c r="H84" s="2"/>
      <c r="I84" s="4"/>
      <c r="J84" s="9"/>
      <c r="K84" s="9"/>
      <c r="L84" s="9"/>
      <c r="M84" s="9"/>
      <c r="N84" s="9"/>
      <c r="O84" s="2">
        <v>5.8</v>
      </c>
      <c r="P84" s="2" t="s">
        <v>17</v>
      </c>
      <c r="Q84" s="2" t="s">
        <v>17</v>
      </c>
      <c r="R84" s="2" t="s">
        <v>17</v>
      </c>
      <c r="S84" s="2" t="s">
        <v>17</v>
      </c>
      <c r="T84" s="2" t="s">
        <v>17</v>
      </c>
      <c r="U84" s="2" t="s">
        <v>17</v>
      </c>
      <c r="V84" s="2" t="s">
        <v>17</v>
      </c>
      <c r="W84" s="2" t="s">
        <v>17</v>
      </c>
      <c r="X84" s="2"/>
      <c r="Y84" s="2"/>
      <c r="Z84" s="2" t="s">
        <v>17</v>
      </c>
      <c r="AA84" s="2">
        <v>1010</v>
      </c>
      <c r="AB84" s="2" t="s">
        <v>20</v>
      </c>
    </row>
    <row r="85" spans="1:28" ht="12.75" customHeight="1" x14ac:dyDescent="0.2">
      <c r="A85" s="2"/>
      <c r="B85" s="2">
        <v>1931</v>
      </c>
      <c r="C85" s="2">
        <v>1</v>
      </c>
      <c r="D85" s="2">
        <v>120</v>
      </c>
      <c r="E85" s="2">
        <v>0</v>
      </c>
      <c r="F85" s="2">
        <v>0</v>
      </c>
      <c r="G85" s="2">
        <v>0</v>
      </c>
      <c r="H85" s="2"/>
      <c r="I85" s="4"/>
      <c r="J85" s="9"/>
      <c r="K85" s="9"/>
      <c r="L85" s="9"/>
      <c r="M85" s="9"/>
      <c r="N85" s="9"/>
      <c r="O85" s="2">
        <v>25</v>
      </c>
      <c r="P85" s="2" t="s">
        <v>17</v>
      </c>
      <c r="Q85" s="2" t="s">
        <v>17</v>
      </c>
      <c r="R85" s="2" t="s">
        <v>17</v>
      </c>
      <c r="S85" s="2" t="s">
        <v>17</v>
      </c>
      <c r="T85" s="2" t="s">
        <v>17</v>
      </c>
      <c r="U85" s="2" t="s">
        <v>17</v>
      </c>
      <c r="V85" s="2" t="s">
        <v>17</v>
      </c>
      <c r="W85" s="2" t="s">
        <v>17</v>
      </c>
      <c r="X85" s="2"/>
      <c r="Y85" s="2"/>
      <c r="Z85" s="2" t="s">
        <v>17</v>
      </c>
      <c r="AA85" s="2">
        <v>3190</v>
      </c>
      <c r="AB85" s="2" t="s">
        <v>20</v>
      </c>
    </row>
    <row r="86" spans="1:28" ht="12.75" customHeight="1" x14ac:dyDescent="0.2">
      <c r="A86" s="2"/>
      <c r="B86" s="2">
        <v>1931</v>
      </c>
      <c r="C86" s="2">
        <v>2</v>
      </c>
      <c r="D86" s="2">
        <v>0</v>
      </c>
      <c r="E86" s="2">
        <v>0</v>
      </c>
      <c r="F86" s="2">
        <v>0</v>
      </c>
      <c r="G86" s="2">
        <v>0</v>
      </c>
      <c r="H86" s="2"/>
      <c r="I86" s="4"/>
      <c r="J86" s="9"/>
      <c r="K86" s="9"/>
      <c r="L86" s="9"/>
      <c r="M86" s="9"/>
      <c r="N86" s="9"/>
      <c r="O86" s="2">
        <v>25.6</v>
      </c>
      <c r="P86" s="2" t="s">
        <v>17</v>
      </c>
      <c r="Q86" s="2" t="s">
        <v>17</v>
      </c>
      <c r="R86" s="2" t="s">
        <v>17</v>
      </c>
      <c r="S86" s="2" t="s">
        <v>17</v>
      </c>
      <c r="T86" s="2" t="s">
        <v>17</v>
      </c>
      <c r="U86" s="2" t="s">
        <v>17</v>
      </c>
      <c r="V86" s="2" t="s">
        <v>17</v>
      </c>
      <c r="W86" s="2" t="s">
        <v>17</v>
      </c>
      <c r="X86" s="2"/>
      <c r="Y86" s="2"/>
      <c r="Z86" s="2" t="s">
        <v>17</v>
      </c>
      <c r="AA86" s="2">
        <v>1360</v>
      </c>
      <c r="AB86" s="2" t="s">
        <v>20</v>
      </c>
    </row>
    <row r="87" spans="1:28" ht="12.75" customHeight="1" x14ac:dyDescent="0.2">
      <c r="A87" s="2"/>
      <c r="B87" s="2">
        <v>1931</v>
      </c>
      <c r="C87" s="2">
        <v>3</v>
      </c>
      <c r="D87" s="2">
        <v>0</v>
      </c>
      <c r="E87" s="2">
        <v>30</v>
      </c>
      <c r="F87" s="2">
        <v>0</v>
      </c>
      <c r="G87" s="2">
        <v>0</v>
      </c>
      <c r="H87" s="2"/>
      <c r="I87" s="4"/>
      <c r="J87" s="9"/>
      <c r="K87" s="9"/>
      <c r="L87" s="9"/>
      <c r="M87" s="9"/>
      <c r="N87" s="9"/>
      <c r="O87" s="2">
        <v>25.2</v>
      </c>
      <c r="P87" s="2" t="s">
        <v>17</v>
      </c>
      <c r="Q87" s="2" t="s">
        <v>17</v>
      </c>
      <c r="R87" s="2" t="s">
        <v>17</v>
      </c>
      <c r="S87" s="2" t="s">
        <v>17</v>
      </c>
      <c r="T87" s="2" t="s">
        <v>17</v>
      </c>
      <c r="U87" s="2" t="s">
        <v>17</v>
      </c>
      <c r="V87" s="2" t="s">
        <v>17</v>
      </c>
      <c r="W87" s="2" t="s">
        <v>17</v>
      </c>
      <c r="X87" s="2"/>
      <c r="Y87" s="2"/>
      <c r="Z87" s="2" t="s">
        <v>17</v>
      </c>
      <c r="AA87" s="2">
        <v>2080</v>
      </c>
      <c r="AB87" s="2" t="s">
        <v>20</v>
      </c>
    </row>
    <row r="88" spans="1:28" ht="12.75" customHeight="1" x14ac:dyDescent="0.2">
      <c r="A88" s="2"/>
      <c r="B88" s="2">
        <v>1931</v>
      </c>
      <c r="C88" s="2">
        <v>4</v>
      </c>
      <c r="D88" s="2">
        <v>33</v>
      </c>
      <c r="E88" s="2">
        <v>30</v>
      </c>
      <c r="F88" s="2">
        <v>0</v>
      </c>
      <c r="G88" s="2">
        <v>0</v>
      </c>
      <c r="H88" s="2"/>
      <c r="I88" s="4"/>
      <c r="J88" s="9"/>
      <c r="K88" s="9"/>
      <c r="L88" s="9"/>
      <c r="M88" s="9"/>
      <c r="N88" s="9"/>
      <c r="O88" s="2">
        <v>28.4</v>
      </c>
      <c r="P88" s="2" t="s">
        <v>17</v>
      </c>
      <c r="Q88" s="2" t="s">
        <v>17</v>
      </c>
      <c r="R88" s="2" t="s">
        <v>17</v>
      </c>
      <c r="S88" s="2" t="s">
        <v>17</v>
      </c>
      <c r="T88" s="2" t="s">
        <v>17</v>
      </c>
      <c r="U88" s="2" t="s">
        <v>17</v>
      </c>
      <c r="V88" s="2" t="s">
        <v>17</v>
      </c>
      <c r="W88" s="2" t="s">
        <v>17</v>
      </c>
      <c r="X88" s="2"/>
      <c r="Y88" s="2"/>
      <c r="Z88" s="2" t="s">
        <v>17</v>
      </c>
      <c r="AA88" s="2">
        <v>2380</v>
      </c>
      <c r="AB88" s="2" t="s">
        <v>20</v>
      </c>
    </row>
    <row r="89" spans="1:28" ht="12.75" customHeight="1" x14ac:dyDescent="0.2">
      <c r="A89" s="2"/>
      <c r="B89" s="2">
        <v>1931</v>
      </c>
      <c r="C89" s="2">
        <v>5</v>
      </c>
      <c r="D89" s="2">
        <v>33</v>
      </c>
      <c r="E89" s="2">
        <v>30</v>
      </c>
      <c r="F89" s="2">
        <v>30</v>
      </c>
      <c r="G89" s="2">
        <v>0</v>
      </c>
      <c r="H89" s="2"/>
      <c r="I89" s="4"/>
      <c r="J89" s="9"/>
      <c r="K89" s="9"/>
      <c r="L89" s="9"/>
      <c r="M89" s="9"/>
      <c r="N89" s="9"/>
      <c r="O89" s="2">
        <v>32.299999999999997</v>
      </c>
      <c r="P89" s="2" t="s">
        <v>17</v>
      </c>
      <c r="Q89" s="2" t="s">
        <v>17</v>
      </c>
      <c r="R89" s="2" t="s">
        <v>17</v>
      </c>
      <c r="S89" s="2" t="s">
        <v>17</v>
      </c>
      <c r="T89" s="2" t="s">
        <v>17</v>
      </c>
      <c r="U89" s="2" t="s">
        <v>17</v>
      </c>
      <c r="V89" s="2" t="s">
        <v>17</v>
      </c>
      <c r="W89" s="2" t="s">
        <v>17</v>
      </c>
      <c r="X89" s="2"/>
      <c r="Y89" s="2"/>
      <c r="Z89" s="2" t="s">
        <v>17</v>
      </c>
      <c r="AA89" s="2">
        <v>1350</v>
      </c>
      <c r="AB89" s="2" t="s">
        <v>20</v>
      </c>
    </row>
    <row r="90" spans="1:28" ht="12.75" customHeight="1" x14ac:dyDescent="0.2">
      <c r="A90" s="2"/>
      <c r="B90" s="2">
        <v>1931</v>
      </c>
      <c r="C90" s="2">
        <v>6</v>
      </c>
      <c r="D90" s="2">
        <v>33</v>
      </c>
      <c r="E90" s="2">
        <v>30</v>
      </c>
      <c r="F90" s="2">
        <v>30</v>
      </c>
      <c r="G90" s="2">
        <v>0</v>
      </c>
      <c r="H90" s="2"/>
      <c r="I90" s="4"/>
      <c r="J90" s="9"/>
      <c r="K90" s="9"/>
      <c r="L90" s="9"/>
      <c r="M90" s="9"/>
      <c r="N90" s="9"/>
      <c r="O90" s="2">
        <v>32.4</v>
      </c>
      <c r="P90" s="2" t="s">
        <v>17</v>
      </c>
      <c r="Q90" s="2" t="s">
        <v>17</v>
      </c>
      <c r="R90" s="2" t="s">
        <v>17</v>
      </c>
      <c r="S90" s="2" t="s">
        <v>17</v>
      </c>
      <c r="T90" s="2" t="s">
        <v>17</v>
      </c>
      <c r="U90" s="2" t="s">
        <v>17</v>
      </c>
      <c r="V90" s="2" t="s">
        <v>17</v>
      </c>
      <c r="W90" s="2" t="s">
        <v>17</v>
      </c>
      <c r="X90" s="2"/>
      <c r="Y90" s="2"/>
      <c r="Z90" s="2" t="s">
        <v>17</v>
      </c>
      <c r="AA90" s="2">
        <v>1950</v>
      </c>
      <c r="AB90" s="2" t="s">
        <v>20</v>
      </c>
    </row>
    <row r="91" spans="1:28" ht="12.75" customHeight="1" x14ac:dyDescent="0.2">
      <c r="A91" s="2"/>
      <c r="B91" s="2">
        <v>1932</v>
      </c>
      <c r="C91" s="2">
        <v>1</v>
      </c>
      <c r="D91" s="2">
        <v>0</v>
      </c>
      <c r="E91" s="2">
        <v>0</v>
      </c>
      <c r="F91" s="2">
        <v>0</v>
      </c>
      <c r="G91" s="2">
        <v>0</v>
      </c>
      <c r="H91" s="2"/>
      <c r="I91" s="4"/>
      <c r="J91" s="9"/>
      <c r="K91" s="9"/>
      <c r="L91" s="9"/>
      <c r="M91" s="9"/>
      <c r="N91" s="9"/>
      <c r="O91" s="2">
        <v>30.2</v>
      </c>
      <c r="P91" s="2" t="s">
        <v>17</v>
      </c>
      <c r="Q91" s="2" t="s">
        <v>17</v>
      </c>
      <c r="R91" s="2" t="s">
        <v>17</v>
      </c>
      <c r="S91" s="2" t="s">
        <v>17</v>
      </c>
      <c r="T91" s="2" t="s">
        <v>17</v>
      </c>
      <c r="U91" s="2" t="s">
        <v>17</v>
      </c>
      <c r="V91" s="2" t="s">
        <v>17</v>
      </c>
      <c r="W91" s="2" t="s">
        <v>17</v>
      </c>
      <c r="X91" s="2"/>
      <c r="Y91" s="2"/>
      <c r="Z91" s="2" t="s">
        <v>17</v>
      </c>
      <c r="AA91" s="2">
        <v>2880</v>
      </c>
      <c r="AB91" s="2" t="s">
        <v>20</v>
      </c>
    </row>
    <row r="92" spans="1:28" ht="12.75" customHeight="1" x14ac:dyDescent="0.2">
      <c r="A92" s="2"/>
      <c r="B92" s="2">
        <v>1932</v>
      </c>
      <c r="C92" s="2">
        <v>2</v>
      </c>
      <c r="D92" s="2">
        <v>0</v>
      </c>
      <c r="E92" s="2">
        <v>0</v>
      </c>
      <c r="F92" s="2">
        <v>0</v>
      </c>
      <c r="G92" s="2">
        <v>0</v>
      </c>
      <c r="H92" s="2"/>
      <c r="I92" s="4"/>
      <c r="J92" s="9"/>
      <c r="K92" s="9"/>
      <c r="L92" s="9"/>
      <c r="M92" s="9"/>
      <c r="N92" s="9"/>
      <c r="O92" s="2">
        <v>19.3</v>
      </c>
      <c r="P92" s="2" t="s">
        <v>17</v>
      </c>
      <c r="Q92" s="2" t="s">
        <v>17</v>
      </c>
      <c r="R92" s="2" t="s">
        <v>17</v>
      </c>
      <c r="S92" s="2" t="s">
        <v>17</v>
      </c>
      <c r="T92" s="2" t="s">
        <v>17</v>
      </c>
      <c r="U92" s="2" t="s">
        <v>17</v>
      </c>
      <c r="V92" s="2" t="s">
        <v>17</v>
      </c>
      <c r="W92" s="2" t="s">
        <v>17</v>
      </c>
      <c r="X92" s="2"/>
      <c r="Y92" s="2"/>
      <c r="Z92" s="2" t="s">
        <v>17</v>
      </c>
      <c r="AA92" s="2">
        <v>1740</v>
      </c>
      <c r="AB92" s="2" t="s">
        <v>20</v>
      </c>
    </row>
    <row r="93" spans="1:28" ht="12.75" customHeight="1" x14ac:dyDescent="0.2">
      <c r="A93" s="2"/>
      <c r="B93" s="2">
        <v>1932</v>
      </c>
      <c r="C93" s="2">
        <v>3</v>
      </c>
      <c r="D93" s="2">
        <v>0</v>
      </c>
      <c r="E93" s="2">
        <v>30</v>
      </c>
      <c r="F93" s="2">
        <v>0</v>
      </c>
      <c r="G93" s="2">
        <v>0</v>
      </c>
      <c r="H93" s="2"/>
      <c r="I93" s="4"/>
      <c r="J93" s="9"/>
      <c r="K93" s="9"/>
      <c r="L93" s="9"/>
      <c r="M93" s="9"/>
      <c r="N93" s="9"/>
      <c r="O93" s="2">
        <v>23.9</v>
      </c>
      <c r="P93" s="2" t="s">
        <v>17</v>
      </c>
      <c r="Q93" s="2" t="s">
        <v>17</v>
      </c>
      <c r="R93" s="2" t="s">
        <v>17</v>
      </c>
      <c r="S93" s="2" t="s">
        <v>17</v>
      </c>
      <c r="T93" s="2" t="s">
        <v>17</v>
      </c>
      <c r="U93" s="2" t="s">
        <v>17</v>
      </c>
      <c r="V93" s="2" t="s">
        <v>17</v>
      </c>
      <c r="W93" s="2" t="s">
        <v>17</v>
      </c>
      <c r="X93" s="2"/>
      <c r="Y93" s="2"/>
      <c r="Z93" s="2" t="s">
        <v>17</v>
      </c>
      <c r="AA93" s="2">
        <v>2160</v>
      </c>
      <c r="AB93" s="2" t="s">
        <v>20</v>
      </c>
    </row>
    <row r="94" spans="1:28" ht="12.75" customHeight="1" x14ac:dyDescent="0.2">
      <c r="A94" s="2"/>
      <c r="B94" s="2">
        <v>1932</v>
      </c>
      <c r="C94" s="2">
        <v>4</v>
      </c>
      <c r="D94" s="2">
        <v>33</v>
      </c>
      <c r="E94" s="2">
        <v>30</v>
      </c>
      <c r="F94" s="2">
        <v>0</v>
      </c>
      <c r="G94" s="2">
        <v>0</v>
      </c>
      <c r="H94" s="2"/>
      <c r="I94" s="4"/>
      <c r="J94" s="9"/>
      <c r="K94" s="9"/>
      <c r="L94" s="9"/>
      <c r="M94" s="9"/>
      <c r="N94" s="9"/>
      <c r="O94" s="2">
        <v>28.6</v>
      </c>
      <c r="P94" s="2" t="s">
        <v>17</v>
      </c>
      <c r="Q94" s="2" t="s">
        <v>17</v>
      </c>
      <c r="R94" s="2" t="s">
        <v>17</v>
      </c>
      <c r="S94" s="2" t="s">
        <v>17</v>
      </c>
      <c r="T94" s="2" t="s">
        <v>17</v>
      </c>
      <c r="U94" s="2" t="s">
        <v>17</v>
      </c>
      <c r="V94" s="2" t="s">
        <v>17</v>
      </c>
      <c r="W94" s="2" t="s">
        <v>17</v>
      </c>
      <c r="X94" s="2"/>
      <c r="Y94" s="2"/>
      <c r="Z94" s="2" t="s">
        <v>17</v>
      </c>
      <c r="AA94" s="2">
        <v>2330</v>
      </c>
      <c r="AB94" s="2" t="s">
        <v>20</v>
      </c>
    </row>
    <row r="95" spans="1:28" ht="12.75" customHeight="1" x14ac:dyDescent="0.2">
      <c r="A95" s="2"/>
      <c r="B95" s="2">
        <v>1932</v>
      </c>
      <c r="C95" s="2">
        <v>5</v>
      </c>
      <c r="D95" s="2">
        <v>33</v>
      </c>
      <c r="E95" s="2">
        <v>30</v>
      </c>
      <c r="F95" s="2">
        <v>30</v>
      </c>
      <c r="G95" s="2">
        <v>0</v>
      </c>
      <c r="H95" s="2"/>
      <c r="I95" s="4"/>
      <c r="J95" s="9"/>
      <c r="K95" s="9"/>
      <c r="L95" s="9"/>
      <c r="M95" s="9"/>
      <c r="N95" s="9"/>
      <c r="O95" s="2">
        <v>22.7</v>
      </c>
      <c r="P95" s="2" t="s">
        <v>17</v>
      </c>
      <c r="Q95" s="2" t="s">
        <v>17</v>
      </c>
      <c r="R95" s="2" t="s">
        <v>17</v>
      </c>
      <c r="S95" s="2" t="s">
        <v>17</v>
      </c>
      <c r="T95" s="2" t="s">
        <v>17</v>
      </c>
      <c r="U95" s="2" t="s">
        <v>17</v>
      </c>
      <c r="V95" s="2" t="s">
        <v>17</v>
      </c>
      <c r="W95" s="2" t="s">
        <v>17</v>
      </c>
      <c r="X95" s="2"/>
      <c r="Y95" s="2"/>
      <c r="Z95" s="2" t="s">
        <v>17</v>
      </c>
      <c r="AA95" s="2">
        <v>1930</v>
      </c>
      <c r="AB95" s="2" t="s">
        <v>20</v>
      </c>
    </row>
    <row r="96" spans="1:28" ht="12.75" customHeight="1" x14ac:dyDescent="0.2">
      <c r="A96" s="2"/>
      <c r="B96" s="2">
        <v>1932</v>
      </c>
      <c r="C96" s="2">
        <v>6</v>
      </c>
      <c r="D96" s="2">
        <v>33</v>
      </c>
      <c r="E96" s="2">
        <v>30</v>
      </c>
      <c r="F96" s="2">
        <v>30</v>
      </c>
      <c r="G96" s="2">
        <v>0</v>
      </c>
      <c r="H96" s="2"/>
      <c r="I96" s="4"/>
      <c r="J96" s="9"/>
      <c r="K96" s="9"/>
      <c r="L96" s="9"/>
      <c r="M96" s="9"/>
      <c r="N96" s="9"/>
      <c r="O96" s="2">
        <v>27.5</v>
      </c>
      <c r="P96" s="2" t="s">
        <v>17</v>
      </c>
      <c r="Q96" s="2" t="s">
        <v>17</v>
      </c>
      <c r="R96" s="2" t="s">
        <v>17</v>
      </c>
      <c r="S96" s="2" t="s">
        <v>17</v>
      </c>
      <c r="T96" s="2" t="s">
        <v>17</v>
      </c>
      <c r="U96" s="2" t="s">
        <v>17</v>
      </c>
      <c r="V96" s="2" t="s">
        <v>17</v>
      </c>
      <c r="W96" s="2" t="s">
        <v>17</v>
      </c>
      <c r="X96" s="2"/>
      <c r="Y96" s="2"/>
      <c r="Z96" s="2" t="s">
        <v>17</v>
      </c>
      <c r="AA96" s="2">
        <v>2210</v>
      </c>
      <c r="AB96" s="2" t="s">
        <v>20</v>
      </c>
    </row>
    <row r="97" spans="1:28" ht="12.75" customHeight="1" x14ac:dyDescent="0.2">
      <c r="A97" s="2"/>
      <c r="B97" s="2">
        <v>1933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/>
      <c r="I97" s="4"/>
      <c r="J97" s="9"/>
      <c r="K97" s="9"/>
      <c r="L97" s="9"/>
      <c r="M97" s="9"/>
      <c r="N97" s="9"/>
      <c r="O97" s="2">
        <v>28</v>
      </c>
      <c r="P97" s="2" t="s">
        <v>17</v>
      </c>
      <c r="Q97" s="2" t="s">
        <v>17</v>
      </c>
      <c r="R97" s="2" t="s">
        <v>17</v>
      </c>
      <c r="S97" s="2" t="s">
        <v>17</v>
      </c>
      <c r="T97" s="2" t="s">
        <v>17</v>
      </c>
      <c r="U97" s="2" t="s">
        <v>17</v>
      </c>
      <c r="V97" s="2" t="s">
        <v>17</v>
      </c>
      <c r="W97" s="2" t="s">
        <v>17</v>
      </c>
      <c r="X97" s="2"/>
      <c r="Y97" s="2"/>
      <c r="Z97" s="2" t="s">
        <v>17</v>
      </c>
      <c r="AA97" s="2">
        <v>2890</v>
      </c>
      <c r="AB97" s="2" t="s">
        <v>20</v>
      </c>
    </row>
    <row r="98" spans="1:28" ht="12.75" customHeight="1" x14ac:dyDescent="0.2">
      <c r="A98" s="2"/>
      <c r="B98" s="2">
        <v>1933</v>
      </c>
      <c r="C98" s="2">
        <v>2</v>
      </c>
      <c r="D98" s="2">
        <v>0</v>
      </c>
      <c r="E98" s="2">
        <v>0</v>
      </c>
      <c r="F98" s="2">
        <v>0</v>
      </c>
      <c r="G98" s="2">
        <v>0</v>
      </c>
      <c r="H98" s="2"/>
      <c r="I98" s="4"/>
      <c r="J98" s="9"/>
      <c r="K98" s="9"/>
      <c r="L98" s="9"/>
      <c r="M98" s="9"/>
      <c r="N98" s="9"/>
      <c r="O98" s="2">
        <v>12.3</v>
      </c>
      <c r="P98" s="2" t="s">
        <v>17</v>
      </c>
      <c r="Q98" s="2" t="s">
        <v>17</v>
      </c>
      <c r="R98" s="2" t="s">
        <v>17</v>
      </c>
      <c r="S98" s="2" t="s">
        <v>17</v>
      </c>
      <c r="T98" s="2" t="s">
        <v>17</v>
      </c>
      <c r="U98" s="2" t="s">
        <v>17</v>
      </c>
      <c r="V98" s="2" t="s">
        <v>17</v>
      </c>
      <c r="W98" s="2" t="s">
        <v>17</v>
      </c>
      <c r="X98" s="2"/>
      <c r="Y98" s="2"/>
      <c r="Z98" s="2" t="s">
        <v>17</v>
      </c>
      <c r="AA98" s="2">
        <v>1450</v>
      </c>
      <c r="AB98" s="2" t="s">
        <v>20</v>
      </c>
    </row>
    <row r="99" spans="1:28" ht="12.75" customHeight="1" x14ac:dyDescent="0.2">
      <c r="A99" s="2"/>
      <c r="B99" s="2">
        <v>1933</v>
      </c>
      <c r="C99" s="2">
        <v>3</v>
      </c>
      <c r="D99" s="2">
        <v>0</v>
      </c>
      <c r="E99" s="2">
        <v>30</v>
      </c>
      <c r="F99" s="2">
        <v>0</v>
      </c>
      <c r="G99" s="2">
        <v>0</v>
      </c>
      <c r="H99" s="2"/>
      <c r="I99" s="4"/>
      <c r="J99" s="9"/>
      <c r="K99" s="9"/>
      <c r="L99" s="9"/>
      <c r="M99" s="9"/>
      <c r="N99" s="9"/>
      <c r="O99" s="2">
        <v>22.1</v>
      </c>
      <c r="P99" s="2" t="s">
        <v>17</v>
      </c>
      <c r="Q99" s="2" t="s">
        <v>17</v>
      </c>
      <c r="R99" s="2" t="s">
        <v>17</v>
      </c>
      <c r="S99" s="2" t="s">
        <v>17</v>
      </c>
      <c r="T99" s="2" t="s">
        <v>17</v>
      </c>
      <c r="U99" s="2" t="s">
        <v>17</v>
      </c>
      <c r="V99" s="2" t="s">
        <v>17</v>
      </c>
      <c r="W99" s="2" t="s">
        <v>17</v>
      </c>
      <c r="X99" s="2"/>
      <c r="Y99" s="2"/>
      <c r="Z99" s="2" t="s">
        <v>17</v>
      </c>
      <c r="AA99" s="2">
        <v>2320</v>
      </c>
      <c r="AB99" s="2" t="s">
        <v>20</v>
      </c>
    </row>
    <row r="100" spans="1:28" ht="12.75" customHeight="1" x14ac:dyDescent="0.2">
      <c r="A100" s="2"/>
      <c r="B100" s="2">
        <v>1933</v>
      </c>
      <c r="C100" s="2">
        <v>4</v>
      </c>
      <c r="D100" s="2">
        <v>33</v>
      </c>
      <c r="E100" s="2">
        <v>30</v>
      </c>
      <c r="F100" s="2">
        <v>0</v>
      </c>
      <c r="G100" s="2">
        <v>0</v>
      </c>
      <c r="H100" s="2"/>
      <c r="I100" s="4"/>
      <c r="J100" s="9"/>
      <c r="K100" s="9"/>
      <c r="L100" s="9"/>
      <c r="M100" s="9"/>
      <c r="N100" s="9"/>
      <c r="O100" s="2">
        <v>22.9</v>
      </c>
      <c r="P100" s="2" t="s">
        <v>17</v>
      </c>
      <c r="Q100" s="2" t="s">
        <v>17</v>
      </c>
      <c r="R100" s="2" t="s">
        <v>17</v>
      </c>
      <c r="S100" s="2" t="s">
        <v>17</v>
      </c>
      <c r="T100" s="2" t="s">
        <v>17</v>
      </c>
      <c r="U100" s="2" t="s">
        <v>17</v>
      </c>
      <c r="V100" s="2" t="s">
        <v>17</v>
      </c>
      <c r="W100" s="2" t="s">
        <v>17</v>
      </c>
      <c r="X100" s="2"/>
      <c r="Y100" s="2"/>
      <c r="Z100" s="2" t="s">
        <v>17</v>
      </c>
      <c r="AA100" s="2">
        <v>2440</v>
      </c>
      <c r="AB100" s="2" t="s">
        <v>20</v>
      </c>
    </row>
    <row r="101" spans="1:28" ht="12.75" customHeight="1" x14ac:dyDescent="0.2">
      <c r="A101" s="2"/>
      <c r="B101" s="2">
        <v>1933</v>
      </c>
      <c r="C101" s="2">
        <v>5</v>
      </c>
      <c r="D101" s="2">
        <v>33</v>
      </c>
      <c r="E101" s="2">
        <v>30</v>
      </c>
      <c r="F101" s="2">
        <v>30</v>
      </c>
      <c r="G101" s="2">
        <v>0</v>
      </c>
      <c r="H101" s="2"/>
      <c r="I101" s="4"/>
      <c r="J101" s="9"/>
      <c r="K101" s="9"/>
      <c r="L101" s="9"/>
      <c r="M101" s="9"/>
      <c r="N101" s="9"/>
      <c r="O101" s="2">
        <v>25.1</v>
      </c>
      <c r="P101" s="2" t="s">
        <v>17</v>
      </c>
      <c r="Q101" s="2" t="s">
        <v>17</v>
      </c>
      <c r="R101" s="2" t="s">
        <v>17</v>
      </c>
      <c r="S101" s="2" t="s">
        <v>17</v>
      </c>
      <c r="T101" s="2" t="s">
        <v>17</v>
      </c>
      <c r="U101" s="2" t="s">
        <v>17</v>
      </c>
      <c r="V101" s="2" t="s">
        <v>17</v>
      </c>
      <c r="W101" s="2" t="s">
        <v>17</v>
      </c>
      <c r="X101" s="2"/>
      <c r="Y101" s="2"/>
      <c r="Z101" s="2" t="s">
        <v>17</v>
      </c>
      <c r="AA101" s="2">
        <v>2760</v>
      </c>
      <c r="AB101" s="2" t="s">
        <v>20</v>
      </c>
    </row>
    <row r="102" spans="1:28" ht="12.75" customHeight="1" x14ac:dyDescent="0.2">
      <c r="A102" s="2"/>
      <c r="B102" s="2">
        <v>1933</v>
      </c>
      <c r="C102" s="2">
        <v>6</v>
      </c>
      <c r="D102" s="2">
        <v>33</v>
      </c>
      <c r="E102" s="2">
        <v>30</v>
      </c>
      <c r="F102" s="2">
        <v>30</v>
      </c>
      <c r="G102" s="2">
        <v>0</v>
      </c>
      <c r="H102" s="2"/>
      <c r="I102" s="4"/>
      <c r="J102" s="9"/>
      <c r="K102" s="9"/>
      <c r="L102" s="9"/>
      <c r="M102" s="9"/>
      <c r="N102" s="9"/>
      <c r="O102" s="2">
        <v>23.1</v>
      </c>
      <c r="P102" s="2" t="s">
        <v>17</v>
      </c>
      <c r="Q102" s="2" t="s">
        <v>17</v>
      </c>
      <c r="R102" s="2" t="s">
        <v>17</v>
      </c>
      <c r="S102" s="2" t="s">
        <v>17</v>
      </c>
      <c r="T102" s="2" t="s">
        <v>17</v>
      </c>
      <c r="U102" s="2" t="s">
        <v>17</v>
      </c>
      <c r="V102" s="2" t="s">
        <v>17</v>
      </c>
      <c r="W102" s="2" t="s">
        <v>17</v>
      </c>
      <c r="X102" s="2"/>
      <c r="Y102" s="2"/>
      <c r="Z102" s="2" t="s">
        <v>17</v>
      </c>
      <c r="AA102" s="2">
        <v>2740</v>
      </c>
      <c r="AB102" s="2" t="s">
        <v>20</v>
      </c>
    </row>
    <row r="103" spans="1:28" ht="12.75" customHeight="1" x14ac:dyDescent="0.2">
      <c r="A103" s="2"/>
      <c r="B103" s="2">
        <v>1934</v>
      </c>
      <c r="C103" s="2">
        <v>1</v>
      </c>
      <c r="D103" s="2">
        <v>0</v>
      </c>
      <c r="E103" s="2">
        <v>0</v>
      </c>
      <c r="F103" s="2">
        <v>0</v>
      </c>
      <c r="G103" s="2">
        <v>0</v>
      </c>
      <c r="H103" s="2"/>
      <c r="I103" s="4"/>
      <c r="J103" s="9"/>
      <c r="K103" s="9"/>
      <c r="L103" s="9"/>
      <c r="M103" s="9"/>
      <c r="N103" s="9"/>
      <c r="O103" s="2">
        <v>12.7</v>
      </c>
      <c r="P103" s="2" t="s">
        <v>17</v>
      </c>
      <c r="Q103" s="2" t="s">
        <v>17</v>
      </c>
      <c r="R103" s="2" t="s">
        <v>17</v>
      </c>
      <c r="S103" s="2" t="s">
        <v>17</v>
      </c>
      <c r="T103" s="2" t="s">
        <v>17</v>
      </c>
      <c r="U103" s="2" t="s">
        <v>17</v>
      </c>
      <c r="V103" s="2" t="s">
        <v>17</v>
      </c>
      <c r="W103" s="2" t="s">
        <v>17</v>
      </c>
      <c r="X103" s="2"/>
      <c r="Y103" s="2"/>
      <c r="Z103" s="2" t="s">
        <v>17</v>
      </c>
      <c r="AA103" s="2">
        <v>2260</v>
      </c>
      <c r="AB103" s="2" t="s">
        <v>20</v>
      </c>
    </row>
    <row r="104" spans="1:28" ht="12.75" customHeight="1" x14ac:dyDescent="0.2">
      <c r="A104" s="2"/>
      <c r="B104" s="2">
        <v>1934</v>
      </c>
      <c r="C104" s="2">
        <v>2</v>
      </c>
      <c r="D104" s="2">
        <v>0</v>
      </c>
      <c r="E104" s="2">
        <v>0</v>
      </c>
      <c r="F104" s="2">
        <v>0</v>
      </c>
      <c r="G104" s="2">
        <v>0</v>
      </c>
      <c r="H104" s="2"/>
      <c r="I104" s="4"/>
      <c r="J104" s="9"/>
      <c r="K104" s="9"/>
      <c r="L104" s="9"/>
      <c r="M104" s="9"/>
      <c r="N104" s="9"/>
      <c r="O104" s="2">
        <v>12.7</v>
      </c>
      <c r="P104" s="2" t="s">
        <v>17</v>
      </c>
      <c r="Q104" s="2" t="s">
        <v>17</v>
      </c>
      <c r="R104" s="2" t="s">
        <v>17</v>
      </c>
      <c r="S104" s="2" t="s">
        <v>17</v>
      </c>
      <c r="T104" s="2" t="s">
        <v>17</v>
      </c>
      <c r="U104" s="2" t="s">
        <v>17</v>
      </c>
      <c r="V104" s="2" t="s">
        <v>17</v>
      </c>
      <c r="W104" s="2" t="s">
        <v>17</v>
      </c>
      <c r="X104" s="2"/>
      <c r="Y104" s="2"/>
      <c r="Z104" s="2" t="s">
        <v>17</v>
      </c>
      <c r="AA104" s="2">
        <v>1680</v>
      </c>
      <c r="AB104" s="2" t="s">
        <v>20</v>
      </c>
    </row>
    <row r="105" spans="1:28" ht="12.75" customHeight="1" x14ac:dyDescent="0.2">
      <c r="A105" s="2"/>
      <c r="B105" s="2">
        <v>1934</v>
      </c>
      <c r="C105" s="2">
        <v>3</v>
      </c>
      <c r="D105" s="2">
        <v>0</v>
      </c>
      <c r="E105" s="2">
        <v>30</v>
      </c>
      <c r="F105" s="2">
        <v>0</v>
      </c>
      <c r="G105" s="2">
        <v>0</v>
      </c>
      <c r="H105" s="2"/>
      <c r="I105" s="4"/>
      <c r="J105" s="9"/>
      <c r="K105" s="9"/>
      <c r="L105" s="9"/>
      <c r="M105" s="9"/>
      <c r="N105" s="9"/>
      <c r="O105" s="2">
        <v>18.7</v>
      </c>
      <c r="P105" s="2" t="s">
        <v>17</v>
      </c>
      <c r="Q105" s="2" t="s">
        <v>17</v>
      </c>
      <c r="R105" s="2" t="s">
        <v>17</v>
      </c>
      <c r="S105" s="2" t="s">
        <v>17</v>
      </c>
      <c r="T105" s="2" t="s">
        <v>17</v>
      </c>
      <c r="U105" s="2" t="s">
        <v>17</v>
      </c>
      <c r="V105" s="2" t="s">
        <v>17</v>
      </c>
      <c r="W105" s="2" t="s">
        <v>17</v>
      </c>
      <c r="X105" s="2"/>
      <c r="Y105" s="2"/>
      <c r="Z105" s="2" t="s">
        <v>17</v>
      </c>
      <c r="AA105" s="2">
        <v>2270</v>
      </c>
      <c r="AB105" s="2" t="s">
        <v>20</v>
      </c>
    </row>
    <row r="106" spans="1:28" ht="12.75" customHeight="1" x14ac:dyDescent="0.2">
      <c r="A106" s="2"/>
      <c r="B106" s="2">
        <v>1934</v>
      </c>
      <c r="C106" s="2">
        <v>4</v>
      </c>
      <c r="D106" s="2">
        <v>33</v>
      </c>
      <c r="E106" s="2">
        <v>30</v>
      </c>
      <c r="F106" s="2">
        <v>0</v>
      </c>
      <c r="G106" s="2">
        <v>0</v>
      </c>
      <c r="H106" s="2"/>
      <c r="I106" s="4"/>
      <c r="J106" s="9"/>
      <c r="K106" s="9"/>
      <c r="L106" s="9"/>
      <c r="M106" s="9"/>
      <c r="N106" s="9"/>
      <c r="O106" s="2">
        <v>18</v>
      </c>
      <c r="P106" s="2" t="s">
        <v>17</v>
      </c>
      <c r="Q106" s="2" t="s">
        <v>17</v>
      </c>
      <c r="R106" s="2" t="s">
        <v>17</v>
      </c>
      <c r="S106" s="2" t="s">
        <v>17</v>
      </c>
      <c r="T106" s="2" t="s">
        <v>17</v>
      </c>
      <c r="U106" s="2" t="s">
        <v>17</v>
      </c>
      <c r="V106" s="2" t="s">
        <v>17</v>
      </c>
      <c r="W106" s="2" t="s">
        <v>17</v>
      </c>
      <c r="X106" s="2"/>
      <c r="Y106" s="2"/>
      <c r="Z106" s="2" t="s">
        <v>17</v>
      </c>
      <c r="AA106" s="2">
        <v>2680</v>
      </c>
      <c r="AB106" s="2" t="s">
        <v>20</v>
      </c>
    </row>
    <row r="107" spans="1:28" ht="12.75" customHeight="1" x14ac:dyDescent="0.2">
      <c r="A107" s="2"/>
      <c r="B107" s="2">
        <v>1934</v>
      </c>
      <c r="C107" s="2">
        <v>5</v>
      </c>
      <c r="D107" s="2">
        <v>33</v>
      </c>
      <c r="E107" s="2">
        <v>30</v>
      </c>
      <c r="F107" s="2">
        <v>30</v>
      </c>
      <c r="G107" s="2">
        <v>0</v>
      </c>
      <c r="H107" s="2"/>
      <c r="I107" s="4"/>
      <c r="J107" s="9"/>
      <c r="K107" s="9"/>
      <c r="L107" s="9"/>
      <c r="M107" s="9"/>
      <c r="N107" s="9"/>
      <c r="O107" s="2">
        <v>21.9</v>
      </c>
      <c r="P107" s="2" t="s">
        <v>17</v>
      </c>
      <c r="Q107" s="2" t="s">
        <v>17</v>
      </c>
      <c r="R107" s="2" t="s">
        <v>17</v>
      </c>
      <c r="S107" s="2" t="s">
        <v>17</v>
      </c>
      <c r="T107" s="2" t="s">
        <v>17</v>
      </c>
      <c r="U107" s="2" t="s">
        <v>17</v>
      </c>
      <c r="V107" s="2" t="s">
        <v>17</v>
      </c>
      <c r="W107" s="2" t="s">
        <v>17</v>
      </c>
      <c r="X107" s="2"/>
      <c r="Y107" s="2"/>
      <c r="Z107" s="2" t="s">
        <v>17</v>
      </c>
      <c r="AA107" s="2">
        <v>3070</v>
      </c>
      <c r="AB107" s="2" t="s">
        <v>20</v>
      </c>
    </row>
    <row r="108" spans="1:28" ht="12.75" customHeight="1" x14ac:dyDescent="0.2">
      <c r="A108" s="2"/>
      <c r="B108" s="2">
        <v>1934</v>
      </c>
      <c r="C108" s="2">
        <v>6</v>
      </c>
      <c r="D108" s="2">
        <v>33</v>
      </c>
      <c r="E108" s="2">
        <v>30</v>
      </c>
      <c r="F108" s="2">
        <v>30</v>
      </c>
      <c r="G108" s="2">
        <v>0</v>
      </c>
      <c r="H108" s="2"/>
      <c r="I108" s="4"/>
      <c r="J108" s="9"/>
      <c r="K108" s="9"/>
      <c r="L108" s="9"/>
      <c r="M108" s="9"/>
      <c r="N108" s="9"/>
      <c r="O108" s="2">
        <v>12.4</v>
      </c>
      <c r="P108" s="2" t="s">
        <v>17</v>
      </c>
      <c r="Q108" s="2" t="s">
        <v>17</v>
      </c>
      <c r="R108" s="2" t="s">
        <v>17</v>
      </c>
      <c r="S108" s="2" t="s">
        <v>17</v>
      </c>
      <c r="T108" s="2" t="s">
        <v>17</v>
      </c>
      <c r="U108" s="2" t="s">
        <v>17</v>
      </c>
      <c r="V108" s="2" t="s">
        <v>17</v>
      </c>
      <c r="W108" s="2" t="s">
        <v>17</v>
      </c>
      <c r="X108" s="2"/>
      <c r="Y108" s="2"/>
      <c r="Z108" s="2" t="s">
        <v>17</v>
      </c>
      <c r="AA108" s="2">
        <v>2230</v>
      </c>
      <c r="AB108" s="2" t="s">
        <v>20</v>
      </c>
    </row>
    <row r="109" spans="1:28" ht="12.75" customHeight="1" x14ac:dyDescent="0.2">
      <c r="A109" s="2"/>
      <c r="B109" s="2">
        <v>1935</v>
      </c>
      <c r="C109" s="2">
        <v>1</v>
      </c>
      <c r="D109" s="2">
        <v>120</v>
      </c>
      <c r="E109" s="2">
        <v>0</v>
      </c>
      <c r="F109" s="2">
        <v>0</v>
      </c>
      <c r="G109" s="2">
        <v>0</v>
      </c>
      <c r="H109" s="2"/>
      <c r="I109" s="4"/>
      <c r="J109" s="9"/>
      <c r="K109" s="9"/>
      <c r="L109" s="9"/>
      <c r="M109" s="9"/>
      <c r="N109" s="9"/>
      <c r="O109" s="2">
        <v>27.7</v>
      </c>
      <c r="P109" s="2" t="s">
        <v>17</v>
      </c>
      <c r="Q109" s="2" t="s">
        <v>17</v>
      </c>
      <c r="R109" s="2" t="s">
        <v>17</v>
      </c>
      <c r="S109" s="2" t="s">
        <v>17</v>
      </c>
      <c r="T109" s="2" t="s">
        <v>17</v>
      </c>
      <c r="U109" s="2" t="s">
        <v>17</v>
      </c>
      <c r="V109" s="2" t="s">
        <v>17</v>
      </c>
      <c r="W109" s="2" t="s">
        <v>17</v>
      </c>
      <c r="X109" s="2"/>
      <c r="Y109" s="2"/>
      <c r="Z109" s="2" t="s">
        <v>17</v>
      </c>
      <c r="AA109" s="2">
        <v>3240</v>
      </c>
      <c r="AB109" s="2" t="s">
        <v>20</v>
      </c>
    </row>
    <row r="110" spans="1:28" ht="12.75" customHeight="1" x14ac:dyDescent="0.2">
      <c r="A110" s="2"/>
      <c r="B110" s="2">
        <v>1935</v>
      </c>
      <c r="C110" s="2">
        <v>2</v>
      </c>
      <c r="D110" s="2">
        <v>0</v>
      </c>
      <c r="E110" s="2">
        <v>0</v>
      </c>
      <c r="F110" s="2">
        <v>0</v>
      </c>
      <c r="G110" s="2">
        <v>0</v>
      </c>
      <c r="H110" s="2"/>
      <c r="I110" s="4"/>
      <c r="J110" s="9"/>
      <c r="K110" s="9"/>
      <c r="L110" s="9"/>
      <c r="M110" s="9"/>
      <c r="N110" s="9"/>
      <c r="O110" s="2">
        <v>14</v>
      </c>
      <c r="P110" s="2" t="s">
        <v>17</v>
      </c>
      <c r="Q110" s="2" t="s">
        <v>17</v>
      </c>
      <c r="R110" s="2" t="s">
        <v>17</v>
      </c>
      <c r="S110" s="2" t="s">
        <v>17</v>
      </c>
      <c r="T110" s="2" t="s">
        <v>17</v>
      </c>
      <c r="U110" s="2" t="s">
        <v>17</v>
      </c>
      <c r="V110" s="2" t="s">
        <v>17</v>
      </c>
      <c r="W110" s="2" t="s">
        <v>17</v>
      </c>
      <c r="X110" s="2"/>
      <c r="Y110" s="2"/>
      <c r="Z110" s="2" t="s">
        <v>17</v>
      </c>
      <c r="AA110" s="2">
        <v>1720</v>
      </c>
      <c r="AB110" s="2" t="s">
        <v>20</v>
      </c>
    </row>
    <row r="111" spans="1:28" ht="12.75" customHeight="1" x14ac:dyDescent="0.2">
      <c r="A111" s="2"/>
      <c r="B111" s="2">
        <v>1935</v>
      </c>
      <c r="C111" s="2">
        <v>3</v>
      </c>
      <c r="D111" s="2">
        <v>0</v>
      </c>
      <c r="E111" s="2">
        <v>30</v>
      </c>
      <c r="F111" s="2">
        <v>0</v>
      </c>
      <c r="G111" s="2">
        <v>0</v>
      </c>
      <c r="H111" s="2"/>
      <c r="I111" s="4"/>
      <c r="J111" s="9"/>
      <c r="K111" s="9"/>
      <c r="L111" s="9"/>
      <c r="M111" s="9"/>
      <c r="N111" s="9"/>
      <c r="O111" s="2">
        <v>24.1</v>
      </c>
      <c r="P111" s="2" t="s">
        <v>17</v>
      </c>
      <c r="Q111" s="2" t="s">
        <v>17</v>
      </c>
      <c r="R111" s="2" t="s">
        <v>17</v>
      </c>
      <c r="S111" s="2" t="s">
        <v>17</v>
      </c>
      <c r="T111" s="2" t="s">
        <v>17</v>
      </c>
      <c r="U111" s="2" t="s">
        <v>17</v>
      </c>
      <c r="V111" s="2" t="s">
        <v>17</v>
      </c>
      <c r="W111" s="2" t="s">
        <v>17</v>
      </c>
      <c r="X111" s="2"/>
      <c r="Y111" s="2"/>
      <c r="Z111" s="2" t="s">
        <v>17</v>
      </c>
      <c r="AA111" s="2">
        <v>2550</v>
      </c>
      <c r="AB111" s="2" t="s">
        <v>20</v>
      </c>
    </row>
    <row r="112" spans="1:28" ht="12.75" customHeight="1" x14ac:dyDescent="0.2">
      <c r="A112" s="2"/>
      <c r="B112" s="2">
        <v>1935</v>
      </c>
      <c r="C112" s="2">
        <v>4</v>
      </c>
      <c r="D112" s="2">
        <v>33</v>
      </c>
      <c r="E112" s="2">
        <v>30</v>
      </c>
      <c r="F112" s="2">
        <v>0</v>
      </c>
      <c r="G112" s="2">
        <v>0</v>
      </c>
      <c r="H112" s="2"/>
      <c r="I112" s="4"/>
      <c r="J112" s="9"/>
      <c r="K112" s="9"/>
      <c r="L112" s="9"/>
      <c r="M112" s="9"/>
      <c r="N112" s="9"/>
      <c r="O112" s="2">
        <v>26.1</v>
      </c>
      <c r="P112" s="2" t="s">
        <v>17</v>
      </c>
      <c r="Q112" s="2" t="s">
        <v>17</v>
      </c>
      <c r="R112" s="2" t="s">
        <v>17</v>
      </c>
      <c r="S112" s="2" t="s">
        <v>17</v>
      </c>
      <c r="T112" s="2" t="s">
        <v>17</v>
      </c>
      <c r="U112" s="2" t="s">
        <v>17</v>
      </c>
      <c r="V112" s="2" t="s">
        <v>17</v>
      </c>
      <c r="W112" s="2" t="s">
        <v>17</v>
      </c>
      <c r="X112" s="2"/>
      <c r="Y112" s="2"/>
      <c r="Z112" s="2" t="s">
        <v>17</v>
      </c>
      <c r="AA112" s="2">
        <v>3270</v>
      </c>
      <c r="AB112" s="2" t="s">
        <v>20</v>
      </c>
    </row>
    <row r="113" spans="1:28" ht="12.75" customHeight="1" x14ac:dyDescent="0.2">
      <c r="A113" s="2"/>
      <c r="B113" s="2">
        <v>1935</v>
      </c>
      <c r="C113" s="2">
        <v>5</v>
      </c>
      <c r="D113" s="2">
        <v>33</v>
      </c>
      <c r="E113" s="2">
        <v>30</v>
      </c>
      <c r="F113" s="2">
        <v>30</v>
      </c>
      <c r="G113" s="2">
        <v>0</v>
      </c>
      <c r="H113" s="2"/>
      <c r="I113" s="4"/>
      <c r="J113" s="9"/>
      <c r="K113" s="9"/>
      <c r="L113" s="9"/>
      <c r="M113" s="9"/>
      <c r="N113" s="9"/>
      <c r="O113" s="2">
        <v>27</v>
      </c>
      <c r="P113" s="2" t="s">
        <v>17</v>
      </c>
      <c r="Q113" s="2" t="s">
        <v>17</v>
      </c>
      <c r="R113" s="2" t="s">
        <v>17</v>
      </c>
      <c r="S113" s="2" t="s">
        <v>17</v>
      </c>
      <c r="T113" s="2" t="s">
        <v>17</v>
      </c>
      <c r="U113" s="2" t="s">
        <v>17</v>
      </c>
      <c r="V113" s="2" t="s">
        <v>17</v>
      </c>
      <c r="W113" s="2" t="s">
        <v>17</v>
      </c>
      <c r="X113" s="2"/>
      <c r="Y113" s="2"/>
      <c r="Z113" s="2" t="s">
        <v>17</v>
      </c>
      <c r="AA113" s="2">
        <v>3020</v>
      </c>
      <c r="AB113" s="2" t="s">
        <v>20</v>
      </c>
    </row>
    <row r="114" spans="1:28" ht="12.75" customHeight="1" x14ac:dyDescent="0.2">
      <c r="A114" s="2"/>
      <c r="B114" s="2">
        <v>1935</v>
      </c>
      <c r="C114" s="2">
        <v>6</v>
      </c>
      <c r="D114" s="2">
        <v>33</v>
      </c>
      <c r="E114" s="2">
        <v>30</v>
      </c>
      <c r="F114" s="2">
        <v>30</v>
      </c>
      <c r="G114" s="2">
        <v>0</v>
      </c>
      <c r="H114" s="2"/>
      <c r="I114" s="4"/>
      <c r="J114" s="9"/>
      <c r="K114" s="9"/>
      <c r="L114" s="9"/>
      <c r="M114" s="9"/>
      <c r="N114" s="9"/>
      <c r="O114" s="2">
        <v>28</v>
      </c>
      <c r="P114" s="2" t="s">
        <v>17</v>
      </c>
      <c r="Q114" s="2" t="s">
        <v>17</v>
      </c>
      <c r="R114" s="2" t="s">
        <v>17</v>
      </c>
      <c r="S114" s="2" t="s">
        <v>17</v>
      </c>
      <c r="T114" s="2" t="s">
        <v>17</v>
      </c>
      <c r="U114" s="2" t="s">
        <v>17</v>
      </c>
      <c r="V114" s="2" t="s">
        <v>17</v>
      </c>
      <c r="W114" s="2" t="s">
        <v>17</v>
      </c>
      <c r="X114" s="2"/>
      <c r="Y114" s="2"/>
      <c r="Z114" s="2" t="s">
        <v>17</v>
      </c>
      <c r="AA114" s="2">
        <v>3050</v>
      </c>
      <c r="AB114" s="2" t="s">
        <v>20</v>
      </c>
    </row>
    <row r="115" spans="1:28" ht="12.75" customHeight="1" x14ac:dyDescent="0.2">
      <c r="A115" s="2"/>
      <c r="B115" s="2">
        <v>1936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  <c r="H115" s="2"/>
      <c r="I115" s="4"/>
      <c r="J115" s="9"/>
      <c r="K115" s="9"/>
      <c r="L115" s="9"/>
      <c r="M115" s="9"/>
      <c r="N115" s="9"/>
      <c r="O115" s="2">
        <v>21.8</v>
      </c>
      <c r="P115" s="2" t="s">
        <v>17</v>
      </c>
      <c r="Q115" s="2" t="s">
        <v>17</v>
      </c>
      <c r="R115" s="2" t="s">
        <v>17</v>
      </c>
      <c r="S115" s="2" t="s">
        <v>17</v>
      </c>
      <c r="T115" s="2" t="s">
        <v>17</v>
      </c>
      <c r="U115" s="2" t="s">
        <v>17</v>
      </c>
      <c r="V115" s="2" t="s">
        <v>17</v>
      </c>
      <c r="W115" s="2" t="s">
        <v>17</v>
      </c>
      <c r="X115" s="2"/>
      <c r="Y115" s="2"/>
      <c r="Z115" s="2" t="s">
        <v>17</v>
      </c>
      <c r="AA115" s="2">
        <v>1330</v>
      </c>
      <c r="AB115" s="2" t="s">
        <v>20</v>
      </c>
    </row>
    <row r="116" spans="1:28" ht="12.75" customHeight="1" x14ac:dyDescent="0.2">
      <c r="A116" s="2"/>
      <c r="B116" s="2">
        <v>1936</v>
      </c>
      <c r="C116" s="2">
        <v>2</v>
      </c>
      <c r="D116" s="2">
        <v>0</v>
      </c>
      <c r="E116" s="2">
        <v>0</v>
      </c>
      <c r="F116" s="2">
        <v>0</v>
      </c>
      <c r="G116" s="2">
        <v>0</v>
      </c>
      <c r="H116" s="2"/>
      <c r="I116" s="4"/>
      <c r="J116" s="9"/>
      <c r="K116" s="9"/>
      <c r="L116" s="9"/>
      <c r="M116" s="9"/>
      <c r="N116" s="9"/>
      <c r="O116" s="2">
        <v>19.3</v>
      </c>
      <c r="P116" s="2" t="s">
        <v>17</v>
      </c>
      <c r="Q116" s="2" t="s">
        <v>17</v>
      </c>
      <c r="R116" s="2" t="s">
        <v>17</v>
      </c>
      <c r="S116" s="2" t="s">
        <v>17</v>
      </c>
      <c r="T116" s="2" t="s">
        <v>17</v>
      </c>
      <c r="U116" s="2" t="s">
        <v>17</v>
      </c>
      <c r="V116" s="2" t="s">
        <v>17</v>
      </c>
      <c r="W116" s="2" t="s">
        <v>17</v>
      </c>
      <c r="X116" s="2"/>
      <c r="Y116" s="2"/>
      <c r="Z116" s="2" t="s">
        <v>17</v>
      </c>
      <c r="AA116" s="2">
        <v>1060</v>
      </c>
      <c r="AB116" s="2" t="s">
        <v>20</v>
      </c>
    </row>
    <row r="117" spans="1:28" ht="12.75" customHeight="1" x14ac:dyDescent="0.2">
      <c r="A117" s="2"/>
      <c r="B117" s="2">
        <v>1936</v>
      </c>
      <c r="C117" s="2">
        <v>3</v>
      </c>
      <c r="D117" s="2">
        <v>0</v>
      </c>
      <c r="E117" s="2">
        <v>30</v>
      </c>
      <c r="F117" s="2">
        <v>0</v>
      </c>
      <c r="G117" s="2">
        <v>0</v>
      </c>
      <c r="H117" s="2"/>
      <c r="I117" s="4"/>
      <c r="J117" s="9"/>
      <c r="K117" s="9"/>
      <c r="L117" s="9"/>
      <c r="M117" s="9"/>
      <c r="N117" s="9"/>
      <c r="O117" s="2">
        <v>19.399999999999999</v>
      </c>
      <c r="P117" s="2" t="s">
        <v>17</v>
      </c>
      <c r="Q117" s="2" t="s">
        <v>17</v>
      </c>
      <c r="R117" s="2" t="s">
        <v>17</v>
      </c>
      <c r="S117" s="2" t="s">
        <v>17</v>
      </c>
      <c r="T117" s="2" t="s">
        <v>17</v>
      </c>
      <c r="U117" s="2" t="s">
        <v>17</v>
      </c>
      <c r="V117" s="2" t="s">
        <v>17</v>
      </c>
      <c r="W117" s="2" t="s">
        <v>17</v>
      </c>
      <c r="X117" s="2"/>
      <c r="Y117" s="2"/>
      <c r="Z117" s="2" t="s">
        <v>17</v>
      </c>
      <c r="AA117" s="2">
        <v>920</v>
      </c>
      <c r="AB117" s="2" t="s">
        <v>20</v>
      </c>
    </row>
    <row r="118" spans="1:28" ht="12.75" customHeight="1" x14ac:dyDescent="0.2">
      <c r="A118" s="2"/>
      <c r="B118" s="2">
        <v>1936</v>
      </c>
      <c r="C118" s="2">
        <v>4</v>
      </c>
      <c r="D118" s="2">
        <v>33</v>
      </c>
      <c r="E118" s="2">
        <v>30</v>
      </c>
      <c r="F118" s="2">
        <v>0</v>
      </c>
      <c r="G118" s="2">
        <v>0</v>
      </c>
      <c r="H118" s="2"/>
      <c r="I118" s="4"/>
      <c r="J118" s="9"/>
      <c r="K118" s="9"/>
      <c r="L118" s="9"/>
      <c r="M118" s="9"/>
      <c r="N118" s="9"/>
      <c r="O118" s="2">
        <v>20.2</v>
      </c>
      <c r="P118" s="2" t="s">
        <v>17</v>
      </c>
      <c r="Q118" s="2" t="s">
        <v>17</v>
      </c>
      <c r="R118" s="2" t="s">
        <v>17</v>
      </c>
      <c r="S118" s="2" t="s">
        <v>17</v>
      </c>
      <c r="T118" s="2" t="s">
        <v>17</v>
      </c>
      <c r="U118" s="2" t="s">
        <v>17</v>
      </c>
      <c r="V118" s="2" t="s">
        <v>17</v>
      </c>
      <c r="W118" s="2" t="s">
        <v>17</v>
      </c>
      <c r="X118" s="2"/>
      <c r="Y118" s="2"/>
      <c r="Z118" s="2" t="s">
        <v>17</v>
      </c>
      <c r="AA118" s="2">
        <v>820</v>
      </c>
      <c r="AB118" s="2" t="s">
        <v>20</v>
      </c>
    </row>
    <row r="119" spans="1:28" ht="12.75" customHeight="1" x14ac:dyDescent="0.2">
      <c r="A119" s="2"/>
      <c r="B119" s="2">
        <v>1936</v>
      </c>
      <c r="C119" s="2">
        <v>5</v>
      </c>
      <c r="D119" s="2">
        <v>33</v>
      </c>
      <c r="E119" s="2">
        <v>30</v>
      </c>
      <c r="F119" s="2">
        <v>30</v>
      </c>
      <c r="G119" s="2">
        <v>0</v>
      </c>
      <c r="H119" s="2"/>
      <c r="I119" s="4"/>
      <c r="J119" s="9"/>
      <c r="K119" s="9"/>
      <c r="L119" s="9"/>
      <c r="M119" s="9"/>
      <c r="N119" s="9"/>
      <c r="O119" s="2">
        <v>20.6</v>
      </c>
      <c r="P119" s="2" t="s">
        <v>17</v>
      </c>
      <c r="Q119" s="2" t="s">
        <v>17</v>
      </c>
      <c r="R119" s="2" t="s">
        <v>17</v>
      </c>
      <c r="S119" s="2" t="s">
        <v>17</v>
      </c>
      <c r="T119" s="2" t="s">
        <v>17</v>
      </c>
      <c r="U119" s="2" t="s">
        <v>17</v>
      </c>
      <c r="V119" s="2" t="s">
        <v>17</v>
      </c>
      <c r="W119" s="2" t="s">
        <v>17</v>
      </c>
      <c r="X119" s="2"/>
      <c r="Y119" s="2"/>
      <c r="Z119" s="2" t="s">
        <v>17</v>
      </c>
      <c r="AA119" s="2">
        <v>1140</v>
      </c>
      <c r="AB119" s="2" t="s">
        <v>20</v>
      </c>
    </row>
    <row r="120" spans="1:28" ht="12.75" customHeight="1" x14ac:dyDescent="0.2">
      <c r="A120" s="2"/>
      <c r="B120" s="2">
        <v>1936</v>
      </c>
      <c r="C120" s="2">
        <v>6</v>
      </c>
      <c r="D120" s="2">
        <v>33</v>
      </c>
      <c r="E120" s="2">
        <v>30</v>
      </c>
      <c r="F120" s="2">
        <v>30</v>
      </c>
      <c r="G120" s="2">
        <v>0</v>
      </c>
      <c r="H120" s="2"/>
      <c r="I120" s="4"/>
      <c r="J120" s="9"/>
      <c r="K120" s="9"/>
      <c r="L120" s="9"/>
      <c r="M120" s="9"/>
      <c r="N120" s="9"/>
      <c r="O120" s="2">
        <v>16.899999999999999</v>
      </c>
      <c r="P120" s="2" t="s">
        <v>17</v>
      </c>
      <c r="Q120" s="2" t="s">
        <v>17</v>
      </c>
      <c r="R120" s="2" t="s">
        <v>17</v>
      </c>
      <c r="S120" s="2" t="s">
        <v>17</v>
      </c>
      <c r="T120" s="2" t="s">
        <v>17</v>
      </c>
      <c r="U120" s="2" t="s">
        <v>17</v>
      </c>
      <c r="V120" s="2" t="s">
        <v>17</v>
      </c>
      <c r="W120" s="2" t="s">
        <v>17</v>
      </c>
      <c r="X120" s="2"/>
      <c r="Y120" s="2"/>
      <c r="Z120" s="2" t="s">
        <v>17</v>
      </c>
      <c r="AA120" s="2">
        <v>920</v>
      </c>
      <c r="AB120" s="2" t="s">
        <v>20</v>
      </c>
    </row>
    <row r="121" spans="1:28" ht="12.75" customHeight="1" x14ac:dyDescent="0.2">
      <c r="A121" s="2"/>
      <c r="B121" s="2">
        <v>1937</v>
      </c>
      <c r="C121" s="2">
        <v>1</v>
      </c>
      <c r="D121" s="2">
        <v>0</v>
      </c>
      <c r="E121" s="2">
        <v>0</v>
      </c>
      <c r="F121" s="2">
        <v>0</v>
      </c>
      <c r="G121" s="2">
        <v>0</v>
      </c>
      <c r="H121" s="2"/>
      <c r="I121" s="4"/>
      <c r="J121" s="9"/>
      <c r="K121" s="9"/>
      <c r="L121" s="9"/>
      <c r="M121" s="9"/>
      <c r="N121" s="9"/>
      <c r="O121" s="2">
        <v>28.3</v>
      </c>
      <c r="P121" s="2" t="s">
        <v>17</v>
      </c>
      <c r="Q121" s="2" t="s">
        <v>17</v>
      </c>
      <c r="R121" s="2" t="s">
        <v>17</v>
      </c>
      <c r="S121" s="2" t="s">
        <v>17</v>
      </c>
      <c r="T121" s="2" t="s">
        <v>17</v>
      </c>
      <c r="U121" s="2" t="s">
        <v>17</v>
      </c>
      <c r="V121" s="2" t="s">
        <v>17</v>
      </c>
      <c r="W121" s="2" t="s">
        <v>17</v>
      </c>
      <c r="X121" s="2"/>
      <c r="Y121" s="2"/>
      <c r="Z121" s="2" t="s">
        <v>17</v>
      </c>
      <c r="AA121" s="2">
        <v>2380</v>
      </c>
      <c r="AB121" s="2" t="s">
        <v>20</v>
      </c>
    </row>
    <row r="122" spans="1:28" ht="12.75" customHeight="1" x14ac:dyDescent="0.2">
      <c r="A122" s="2"/>
      <c r="B122" s="2">
        <v>1937</v>
      </c>
      <c r="C122" s="2">
        <v>2</v>
      </c>
      <c r="D122" s="2">
        <v>0</v>
      </c>
      <c r="E122" s="2">
        <v>0</v>
      </c>
      <c r="F122" s="2">
        <v>0</v>
      </c>
      <c r="G122" s="2">
        <v>0</v>
      </c>
      <c r="H122" s="2"/>
      <c r="I122" s="4"/>
      <c r="J122" s="9"/>
      <c r="K122" s="9"/>
      <c r="L122" s="9"/>
      <c r="M122" s="9"/>
      <c r="N122" s="9"/>
      <c r="O122" s="2">
        <v>22</v>
      </c>
      <c r="P122" s="2" t="s">
        <v>17</v>
      </c>
      <c r="Q122" s="2" t="s">
        <v>17</v>
      </c>
      <c r="R122" s="2" t="s">
        <v>17</v>
      </c>
      <c r="S122" s="2" t="s">
        <v>17</v>
      </c>
      <c r="T122" s="2" t="s">
        <v>17</v>
      </c>
      <c r="U122" s="2" t="s">
        <v>17</v>
      </c>
      <c r="V122" s="2" t="s">
        <v>17</v>
      </c>
      <c r="W122" s="2" t="s">
        <v>17</v>
      </c>
      <c r="X122" s="2"/>
      <c r="Y122" s="2"/>
      <c r="Z122" s="2" t="s">
        <v>17</v>
      </c>
      <c r="AA122" s="2">
        <v>1780</v>
      </c>
      <c r="AB122" s="2" t="s">
        <v>20</v>
      </c>
    </row>
    <row r="123" spans="1:28" ht="12.75" customHeight="1" x14ac:dyDescent="0.2">
      <c r="A123" s="2"/>
      <c r="B123" s="2">
        <v>1937</v>
      </c>
      <c r="C123" s="2">
        <v>3</v>
      </c>
      <c r="D123" s="2">
        <v>0</v>
      </c>
      <c r="E123" s="2">
        <v>30</v>
      </c>
      <c r="F123" s="2">
        <v>0</v>
      </c>
      <c r="G123" s="2">
        <v>0</v>
      </c>
      <c r="H123" s="2"/>
      <c r="I123" s="4"/>
      <c r="J123" s="9"/>
      <c r="K123" s="9"/>
      <c r="L123" s="9"/>
      <c r="M123" s="9"/>
      <c r="N123" s="9"/>
      <c r="O123" s="2">
        <v>28.8</v>
      </c>
      <c r="P123" s="2" t="s">
        <v>17</v>
      </c>
      <c r="Q123" s="2" t="s">
        <v>17</v>
      </c>
      <c r="R123" s="2" t="s">
        <v>17</v>
      </c>
      <c r="S123" s="2" t="s">
        <v>17</v>
      </c>
      <c r="T123" s="2" t="s">
        <v>17</v>
      </c>
      <c r="U123" s="2" t="s">
        <v>17</v>
      </c>
      <c r="V123" s="2" t="s">
        <v>17</v>
      </c>
      <c r="W123" s="2" t="s">
        <v>17</v>
      </c>
      <c r="X123" s="2"/>
      <c r="Y123" s="2"/>
      <c r="Z123" s="2" t="s">
        <v>17</v>
      </c>
      <c r="AA123" s="2">
        <v>2230</v>
      </c>
      <c r="AB123" s="2" t="s">
        <v>20</v>
      </c>
    </row>
    <row r="124" spans="1:28" ht="12.75" customHeight="1" x14ac:dyDescent="0.2">
      <c r="A124" s="2"/>
      <c r="B124" s="2">
        <v>1937</v>
      </c>
      <c r="C124" s="2">
        <v>4</v>
      </c>
      <c r="D124" s="2">
        <v>33</v>
      </c>
      <c r="E124" s="2">
        <v>30</v>
      </c>
      <c r="F124" s="2">
        <v>0</v>
      </c>
      <c r="G124" s="2">
        <v>0</v>
      </c>
      <c r="H124" s="2"/>
      <c r="I124" s="4"/>
      <c r="J124" s="9"/>
      <c r="K124" s="9"/>
      <c r="L124" s="9"/>
      <c r="M124" s="9"/>
      <c r="N124" s="9"/>
      <c r="O124" s="2">
        <v>30.3</v>
      </c>
      <c r="P124" s="2" t="s">
        <v>17</v>
      </c>
      <c r="Q124" s="2" t="s">
        <v>17</v>
      </c>
      <c r="R124" s="2" t="s">
        <v>17</v>
      </c>
      <c r="S124" s="2" t="s">
        <v>17</v>
      </c>
      <c r="T124" s="2" t="s">
        <v>17</v>
      </c>
      <c r="U124" s="2" t="s">
        <v>17</v>
      </c>
      <c r="V124" s="2" t="s">
        <v>17</v>
      </c>
      <c r="W124" s="2" t="s">
        <v>17</v>
      </c>
      <c r="X124" s="2"/>
      <c r="Y124" s="2"/>
      <c r="Z124" s="2" t="s">
        <v>17</v>
      </c>
      <c r="AA124" s="2">
        <v>2180</v>
      </c>
      <c r="AB124" s="2" t="s">
        <v>20</v>
      </c>
    </row>
    <row r="125" spans="1:28" ht="12.75" customHeight="1" x14ac:dyDescent="0.2">
      <c r="A125" s="2"/>
      <c r="B125" s="2">
        <v>1937</v>
      </c>
      <c r="C125" s="2">
        <v>5</v>
      </c>
      <c r="D125" s="2">
        <v>33</v>
      </c>
      <c r="E125" s="2">
        <v>30</v>
      </c>
      <c r="F125" s="2">
        <v>30</v>
      </c>
      <c r="G125" s="2">
        <v>0</v>
      </c>
      <c r="H125" s="2"/>
      <c r="I125" s="4"/>
      <c r="J125" s="9"/>
      <c r="K125" s="9"/>
      <c r="L125" s="9"/>
      <c r="M125" s="9"/>
      <c r="N125" s="9"/>
      <c r="O125" s="2">
        <v>32.200000000000003</v>
      </c>
      <c r="P125" s="2" t="s">
        <v>17</v>
      </c>
      <c r="Q125" s="2" t="s">
        <v>17</v>
      </c>
      <c r="R125" s="2" t="s">
        <v>17</v>
      </c>
      <c r="S125" s="2" t="s">
        <v>17</v>
      </c>
      <c r="T125" s="2" t="s">
        <v>17</v>
      </c>
      <c r="U125" s="2" t="s">
        <v>17</v>
      </c>
      <c r="V125" s="2" t="s">
        <v>17</v>
      </c>
      <c r="W125" s="2" t="s">
        <v>17</v>
      </c>
      <c r="X125" s="2"/>
      <c r="Y125" s="2"/>
      <c r="Z125" s="2" t="s">
        <v>17</v>
      </c>
      <c r="AA125" s="2">
        <v>2530</v>
      </c>
      <c r="AB125" s="2" t="s">
        <v>20</v>
      </c>
    </row>
    <row r="126" spans="1:28" ht="12.75" customHeight="1" x14ac:dyDescent="0.2">
      <c r="A126" s="2"/>
      <c r="B126" s="2">
        <v>1937</v>
      </c>
      <c r="C126" s="2">
        <v>6</v>
      </c>
      <c r="D126" s="2">
        <v>33</v>
      </c>
      <c r="E126" s="2">
        <v>30</v>
      </c>
      <c r="F126" s="2">
        <v>30</v>
      </c>
      <c r="G126" s="2">
        <v>0</v>
      </c>
      <c r="H126" s="2"/>
      <c r="I126" s="4"/>
      <c r="J126" s="9"/>
      <c r="K126" s="9"/>
      <c r="L126" s="9"/>
      <c r="M126" s="9"/>
      <c r="N126" s="9"/>
      <c r="O126" s="2">
        <v>32.5</v>
      </c>
      <c r="P126" s="2" t="s">
        <v>17</v>
      </c>
      <c r="Q126" s="2" t="s">
        <v>17</v>
      </c>
      <c r="R126" s="2" t="s">
        <v>17</v>
      </c>
      <c r="S126" s="2" t="s">
        <v>17</v>
      </c>
      <c r="T126" s="2" t="s">
        <v>17</v>
      </c>
      <c r="U126" s="2" t="s">
        <v>17</v>
      </c>
      <c r="V126" s="2" t="s">
        <v>17</v>
      </c>
      <c r="W126" s="2" t="s">
        <v>17</v>
      </c>
      <c r="X126" s="2"/>
      <c r="Y126" s="2"/>
      <c r="Z126" s="2" t="s">
        <v>17</v>
      </c>
      <c r="AA126" s="2">
        <v>2510</v>
      </c>
      <c r="AB126" s="2" t="s">
        <v>20</v>
      </c>
    </row>
    <row r="127" spans="1:28" ht="12.75" customHeight="1" x14ac:dyDescent="0.2">
      <c r="A127" s="2"/>
      <c r="B127" s="2">
        <v>1938</v>
      </c>
      <c r="C127" s="2">
        <v>1</v>
      </c>
      <c r="D127" s="2">
        <v>0</v>
      </c>
      <c r="E127" s="2">
        <v>0</v>
      </c>
      <c r="F127" s="2">
        <v>0</v>
      </c>
      <c r="G127" s="2">
        <v>0</v>
      </c>
      <c r="H127" s="2"/>
      <c r="I127" s="4"/>
      <c r="J127" s="9"/>
      <c r="K127" s="9"/>
      <c r="L127" s="9"/>
      <c r="M127" s="9"/>
      <c r="N127" s="9"/>
      <c r="O127" s="2">
        <v>10.199999999999999</v>
      </c>
      <c r="P127" s="2" t="s">
        <v>17</v>
      </c>
      <c r="Q127" s="2" t="s">
        <v>17</v>
      </c>
      <c r="R127" s="2" t="s">
        <v>17</v>
      </c>
      <c r="S127" s="2">
        <v>5.6</v>
      </c>
      <c r="T127" s="2" t="s">
        <v>17</v>
      </c>
      <c r="U127" s="2">
        <v>0.11899999999999999</v>
      </c>
      <c r="V127" s="2" t="s">
        <v>17</v>
      </c>
      <c r="W127" s="2" t="s">
        <v>17</v>
      </c>
      <c r="X127" s="3">
        <f t="shared" ref="X127:X132" si="2">(Z127-0.35)/1.8</f>
        <v>1.0944444444444443</v>
      </c>
      <c r="Y127" s="2"/>
      <c r="Z127" s="2">
        <v>2.3199999999999998</v>
      </c>
      <c r="AA127" s="2">
        <v>1500</v>
      </c>
      <c r="AB127" s="2" t="s">
        <v>20</v>
      </c>
    </row>
    <row r="128" spans="1:28" ht="12.75" customHeight="1" x14ac:dyDescent="0.2">
      <c r="A128" s="2"/>
      <c r="B128" s="2">
        <v>1938</v>
      </c>
      <c r="C128" s="2">
        <v>2</v>
      </c>
      <c r="D128" s="2">
        <v>0</v>
      </c>
      <c r="E128" s="2">
        <v>0</v>
      </c>
      <c r="F128" s="2">
        <v>0</v>
      </c>
      <c r="G128" s="2">
        <v>0</v>
      </c>
      <c r="H128" s="2"/>
      <c r="I128" s="4"/>
      <c r="J128" s="9"/>
      <c r="K128" s="9"/>
      <c r="L128" s="9"/>
      <c r="M128" s="9"/>
      <c r="N128" s="9"/>
      <c r="O128" s="2">
        <v>3.4</v>
      </c>
      <c r="P128" s="2" t="s">
        <v>17</v>
      </c>
      <c r="Q128" s="2" t="s">
        <v>17</v>
      </c>
      <c r="R128" s="2" t="s">
        <v>17</v>
      </c>
      <c r="S128" s="2">
        <v>5.0999999999999996</v>
      </c>
      <c r="T128" s="2" t="s">
        <v>17</v>
      </c>
      <c r="U128" s="2">
        <v>8.6999999999999994E-2</v>
      </c>
      <c r="V128" s="2" t="s">
        <v>17</v>
      </c>
      <c r="W128" s="2" t="s">
        <v>17</v>
      </c>
      <c r="X128" s="3">
        <f t="shared" si="2"/>
        <v>0.74444444444444435</v>
      </c>
      <c r="Y128" s="2"/>
      <c r="Z128" s="2">
        <v>1.69</v>
      </c>
      <c r="AA128" s="2">
        <v>440</v>
      </c>
      <c r="AB128" s="2" t="s">
        <v>20</v>
      </c>
    </row>
    <row r="129" spans="1:28" ht="12.75" customHeight="1" x14ac:dyDescent="0.2">
      <c r="A129" s="2"/>
      <c r="B129" s="2">
        <v>1938</v>
      </c>
      <c r="C129" s="2">
        <v>3</v>
      </c>
      <c r="D129" s="2">
        <v>0</v>
      </c>
      <c r="E129" s="2">
        <v>30</v>
      </c>
      <c r="F129" s="2">
        <v>0</v>
      </c>
      <c r="G129" s="2">
        <v>0</v>
      </c>
      <c r="H129" s="2"/>
      <c r="I129" s="4"/>
      <c r="J129" s="9"/>
      <c r="K129" s="9"/>
      <c r="L129" s="9"/>
      <c r="M129" s="9"/>
      <c r="N129" s="9"/>
      <c r="O129" s="2">
        <v>11.7</v>
      </c>
      <c r="P129" s="2" t="s">
        <v>17</v>
      </c>
      <c r="Q129" s="2" t="s">
        <v>17</v>
      </c>
      <c r="R129" s="2" t="s">
        <v>17</v>
      </c>
      <c r="S129" s="2">
        <v>5.0999999999999996</v>
      </c>
      <c r="T129" s="2" t="s">
        <v>17</v>
      </c>
      <c r="U129" s="2">
        <v>9.1999999999999998E-2</v>
      </c>
      <c r="V129" s="2" t="s">
        <v>17</v>
      </c>
      <c r="W129" s="2" t="s">
        <v>17</v>
      </c>
      <c r="X129" s="3">
        <f t="shared" si="2"/>
        <v>0.78888888888888886</v>
      </c>
      <c r="Y129" s="2"/>
      <c r="Z129" s="2">
        <v>1.77</v>
      </c>
      <c r="AA129" s="2">
        <v>1410</v>
      </c>
      <c r="AB129" s="2" t="s">
        <v>20</v>
      </c>
    </row>
    <row r="130" spans="1:28" ht="12.75" customHeight="1" x14ac:dyDescent="0.2">
      <c r="A130" s="2"/>
      <c r="B130" s="2">
        <v>1938</v>
      </c>
      <c r="C130" s="2">
        <v>4</v>
      </c>
      <c r="D130" s="2">
        <v>33</v>
      </c>
      <c r="E130" s="2">
        <v>30</v>
      </c>
      <c r="F130" s="2">
        <v>0</v>
      </c>
      <c r="G130" s="2">
        <v>0</v>
      </c>
      <c r="H130" s="2"/>
      <c r="I130" s="4"/>
      <c r="J130" s="9"/>
      <c r="K130" s="9"/>
      <c r="L130" s="9"/>
      <c r="M130" s="9"/>
      <c r="N130" s="9"/>
      <c r="O130" s="2">
        <v>11.7</v>
      </c>
      <c r="P130" s="2" t="s">
        <v>17</v>
      </c>
      <c r="Q130" s="2" t="s">
        <v>17</v>
      </c>
      <c r="R130" s="2" t="s">
        <v>17</v>
      </c>
      <c r="S130" s="2">
        <v>5.0999999999999996</v>
      </c>
      <c r="T130" s="2" t="s">
        <v>17</v>
      </c>
      <c r="U130" s="2">
        <v>8.3000000000000004E-2</v>
      </c>
      <c r="V130" s="2" t="s">
        <v>17</v>
      </c>
      <c r="W130" s="2" t="s">
        <v>17</v>
      </c>
      <c r="X130" s="3">
        <f t="shared" si="2"/>
        <v>0.7222222222222221</v>
      </c>
      <c r="Y130" s="2"/>
      <c r="Z130" s="2">
        <v>1.65</v>
      </c>
      <c r="AA130" s="2">
        <v>1390</v>
      </c>
      <c r="AB130" s="2" t="s">
        <v>20</v>
      </c>
    </row>
    <row r="131" spans="1:28" ht="12.75" customHeight="1" x14ac:dyDescent="0.2">
      <c r="A131" s="2"/>
      <c r="B131" s="2">
        <v>1938</v>
      </c>
      <c r="C131" s="2">
        <v>5</v>
      </c>
      <c r="D131" s="2">
        <v>33</v>
      </c>
      <c r="E131" s="2">
        <v>30</v>
      </c>
      <c r="F131" s="2">
        <v>30</v>
      </c>
      <c r="G131" s="2">
        <v>0</v>
      </c>
      <c r="H131" s="2"/>
      <c r="I131" s="4"/>
      <c r="J131" s="9"/>
      <c r="K131" s="9"/>
      <c r="L131" s="9"/>
      <c r="M131" s="9"/>
      <c r="N131" s="9"/>
      <c r="O131" s="2">
        <v>12.4</v>
      </c>
      <c r="P131" s="2" t="s">
        <v>17</v>
      </c>
      <c r="Q131" s="2" t="s">
        <v>17</v>
      </c>
      <c r="R131" s="2" t="s">
        <v>17</v>
      </c>
      <c r="S131" s="2">
        <v>5.0999999999999996</v>
      </c>
      <c r="T131" s="2" t="s">
        <v>17</v>
      </c>
      <c r="U131" s="2">
        <v>0.09</v>
      </c>
      <c r="V131" s="2" t="s">
        <v>17</v>
      </c>
      <c r="W131" s="2" t="s">
        <v>17</v>
      </c>
      <c r="X131" s="3">
        <f t="shared" si="2"/>
        <v>0.71666666666666667</v>
      </c>
      <c r="Y131" s="2"/>
      <c r="Z131" s="2">
        <v>1.64</v>
      </c>
      <c r="AA131" s="2">
        <v>1560</v>
      </c>
      <c r="AB131" s="2" t="s">
        <v>20</v>
      </c>
    </row>
    <row r="132" spans="1:28" ht="12.75" customHeight="1" x14ac:dyDescent="0.2">
      <c r="A132" s="2"/>
      <c r="B132" s="2">
        <v>1938</v>
      </c>
      <c r="C132" s="2">
        <v>6</v>
      </c>
      <c r="D132" s="2">
        <v>33</v>
      </c>
      <c r="E132" s="2">
        <v>30</v>
      </c>
      <c r="F132" s="2">
        <v>30</v>
      </c>
      <c r="G132" s="2">
        <v>0</v>
      </c>
      <c r="H132" s="2"/>
      <c r="I132" s="4"/>
      <c r="J132" s="9"/>
      <c r="K132" s="9"/>
      <c r="L132" s="9"/>
      <c r="M132" s="9"/>
      <c r="N132" s="9"/>
      <c r="O132" s="2">
        <v>14.1</v>
      </c>
      <c r="P132" s="2" t="s">
        <v>17</v>
      </c>
      <c r="Q132" s="2" t="s">
        <v>17</v>
      </c>
      <c r="R132" s="2" t="s">
        <v>17</v>
      </c>
      <c r="S132" s="2">
        <v>6.4</v>
      </c>
      <c r="T132" s="2" t="s">
        <v>17</v>
      </c>
      <c r="U132" s="2">
        <v>8.6999999999999994E-2</v>
      </c>
      <c r="V132" s="2" t="s">
        <v>17</v>
      </c>
      <c r="W132" s="2" t="s">
        <v>17</v>
      </c>
      <c r="X132" s="3">
        <f t="shared" si="2"/>
        <v>0.75</v>
      </c>
      <c r="Y132" s="2"/>
      <c r="Z132" s="2">
        <v>1.7</v>
      </c>
      <c r="AA132" s="2">
        <v>1880</v>
      </c>
      <c r="AB132" s="2" t="s">
        <v>20</v>
      </c>
    </row>
    <row r="133" spans="1:28" ht="12.75" customHeight="1" x14ac:dyDescent="0.2">
      <c r="A133" s="2"/>
      <c r="B133" s="2">
        <v>1939</v>
      </c>
      <c r="C133" s="2">
        <v>1</v>
      </c>
      <c r="D133" s="2">
        <v>120</v>
      </c>
      <c r="E133" s="2">
        <v>0</v>
      </c>
      <c r="F133" s="2">
        <v>0</v>
      </c>
      <c r="G133" s="2">
        <v>0</v>
      </c>
      <c r="H133" s="2"/>
      <c r="I133" s="4"/>
      <c r="J133" s="9"/>
      <c r="K133" s="9"/>
      <c r="L133" s="9"/>
      <c r="M133" s="9"/>
      <c r="N133" s="9"/>
      <c r="O133" s="2">
        <v>25.2</v>
      </c>
      <c r="P133" s="2" t="s">
        <v>17</v>
      </c>
      <c r="Q133" s="2" t="s">
        <v>17</v>
      </c>
      <c r="R133" s="2" t="s">
        <v>17</v>
      </c>
      <c r="S133" s="2" t="s">
        <v>17</v>
      </c>
      <c r="T133" s="2" t="s">
        <v>17</v>
      </c>
      <c r="U133" s="2" t="s">
        <v>17</v>
      </c>
      <c r="V133" s="2" t="s">
        <v>17</v>
      </c>
      <c r="W133" s="2" t="s">
        <v>17</v>
      </c>
      <c r="X133" s="2"/>
      <c r="Y133" s="2"/>
      <c r="Z133" s="2" t="s">
        <v>17</v>
      </c>
      <c r="AA133" s="2">
        <v>3210</v>
      </c>
      <c r="AB133" s="2" t="s">
        <v>20</v>
      </c>
    </row>
    <row r="134" spans="1:28" ht="12.75" customHeight="1" x14ac:dyDescent="0.2">
      <c r="A134" s="2"/>
      <c r="B134" s="2">
        <v>1939</v>
      </c>
      <c r="C134" s="2">
        <v>2</v>
      </c>
      <c r="D134" s="2">
        <v>0</v>
      </c>
      <c r="E134" s="2">
        <v>0</v>
      </c>
      <c r="F134" s="2">
        <v>0</v>
      </c>
      <c r="G134" s="2">
        <v>0</v>
      </c>
      <c r="H134" s="2"/>
      <c r="I134" s="4"/>
      <c r="J134" s="9"/>
      <c r="K134" s="9"/>
      <c r="L134" s="9"/>
      <c r="M134" s="9"/>
      <c r="N134" s="9"/>
      <c r="O134" s="2">
        <v>15.3</v>
      </c>
      <c r="P134" s="2" t="s">
        <v>17</v>
      </c>
      <c r="Q134" s="2" t="s">
        <v>17</v>
      </c>
      <c r="R134" s="2" t="s">
        <v>17</v>
      </c>
      <c r="S134" s="2" t="s">
        <v>17</v>
      </c>
      <c r="T134" s="2" t="s">
        <v>17</v>
      </c>
      <c r="U134" s="2" t="s">
        <v>17</v>
      </c>
      <c r="V134" s="2" t="s">
        <v>17</v>
      </c>
      <c r="W134" s="2" t="s">
        <v>17</v>
      </c>
      <c r="X134" s="2"/>
      <c r="Y134" s="2"/>
      <c r="Z134" s="2" t="s">
        <v>17</v>
      </c>
      <c r="AA134" s="2">
        <v>1420</v>
      </c>
      <c r="AB134" s="2" t="s">
        <v>20</v>
      </c>
    </row>
    <row r="135" spans="1:28" ht="12.75" customHeight="1" x14ac:dyDescent="0.2">
      <c r="A135" s="2"/>
      <c r="B135" s="2">
        <v>1939</v>
      </c>
      <c r="C135" s="2">
        <v>3</v>
      </c>
      <c r="D135" s="2">
        <v>0</v>
      </c>
      <c r="E135" s="2">
        <v>30</v>
      </c>
      <c r="F135" s="2">
        <v>0</v>
      </c>
      <c r="G135" s="2">
        <v>0</v>
      </c>
      <c r="H135" s="2"/>
      <c r="I135" s="4"/>
      <c r="J135" s="9"/>
      <c r="K135" s="9"/>
      <c r="L135" s="9"/>
      <c r="M135" s="9"/>
      <c r="N135" s="9"/>
      <c r="O135" s="2">
        <v>25.8</v>
      </c>
      <c r="P135" s="2" t="s">
        <v>17</v>
      </c>
      <c r="Q135" s="2" t="s">
        <v>17</v>
      </c>
      <c r="R135" s="2" t="s">
        <v>17</v>
      </c>
      <c r="S135" s="2" t="s">
        <v>17</v>
      </c>
      <c r="T135" s="2" t="s">
        <v>17</v>
      </c>
      <c r="U135" s="2" t="s">
        <v>17</v>
      </c>
      <c r="V135" s="2" t="s">
        <v>17</v>
      </c>
      <c r="W135" s="2" t="s">
        <v>17</v>
      </c>
      <c r="X135" s="2"/>
      <c r="Y135" s="2"/>
      <c r="Z135" s="2" t="s">
        <v>17</v>
      </c>
      <c r="AA135" s="2">
        <v>2920</v>
      </c>
      <c r="AB135" s="2" t="s">
        <v>20</v>
      </c>
    </row>
    <row r="136" spans="1:28" ht="12.75" customHeight="1" x14ac:dyDescent="0.2">
      <c r="A136" s="2"/>
      <c r="B136" s="2">
        <v>1939</v>
      </c>
      <c r="C136" s="2">
        <v>4</v>
      </c>
      <c r="D136" s="2">
        <v>33</v>
      </c>
      <c r="E136" s="2">
        <v>30</v>
      </c>
      <c r="F136" s="2">
        <v>0</v>
      </c>
      <c r="G136" s="2">
        <v>0</v>
      </c>
      <c r="H136" s="2"/>
      <c r="I136" s="4"/>
      <c r="J136" s="9"/>
      <c r="K136" s="9"/>
      <c r="L136" s="9"/>
      <c r="M136" s="9"/>
      <c r="N136" s="9"/>
      <c r="O136" s="2">
        <v>24.4</v>
      </c>
      <c r="P136" s="2" t="s">
        <v>17</v>
      </c>
      <c r="Q136" s="2" t="s">
        <v>17</v>
      </c>
      <c r="R136" s="2" t="s">
        <v>17</v>
      </c>
      <c r="S136" s="2" t="s">
        <v>17</v>
      </c>
      <c r="T136" s="2" t="s">
        <v>17</v>
      </c>
      <c r="U136" s="2" t="s">
        <v>17</v>
      </c>
      <c r="V136" s="2" t="s">
        <v>17</v>
      </c>
      <c r="W136" s="2" t="s">
        <v>17</v>
      </c>
      <c r="X136" s="2"/>
      <c r="Y136" s="2"/>
      <c r="Z136" s="2" t="s">
        <v>17</v>
      </c>
      <c r="AA136" s="2">
        <v>2450</v>
      </c>
      <c r="AB136" s="2" t="s">
        <v>20</v>
      </c>
    </row>
    <row r="137" spans="1:28" ht="12.75" customHeight="1" x14ac:dyDescent="0.2">
      <c r="A137" s="2"/>
      <c r="B137" s="2">
        <v>1939</v>
      </c>
      <c r="C137" s="2">
        <v>5</v>
      </c>
      <c r="D137" s="2">
        <v>33</v>
      </c>
      <c r="E137" s="2">
        <v>30</v>
      </c>
      <c r="F137" s="2">
        <v>30</v>
      </c>
      <c r="G137" s="2">
        <v>0</v>
      </c>
      <c r="H137" s="2"/>
      <c r="I137" s="4"/>
      <c r="J137" s="9"/>
      <c r="K137" s="9"/>
      <c r="L137" s="9"/>
      <c r="M137" s="9"/>
      <c r="N137" s="9"/>
      <c r="O137" s="2">
        <v>26.7</v>
      </c>
      <c r="P137" s="2" t="s">
        <v>17</v>
      </c>
      <c r="Q137" s="2" t="s">
        <v>17</v>
      </c>
      <c r="R137" s="2" t="s">
        <v>17</v>
      </c>
      <c r="S137" s="2" t="s">
        <v>17</v>
      </c>
      <c r="T137" s="2" t="s">
        <v>17</v>
      </c>
      <c r="U137" s="2" t="s">
        <v>17</v>
      </c>
      <c r="V137" s="2" t="s">
        <v>17</v>
      </c>
      <c r="W137" s="2" t="s">
        <v>17</v>
      </c>
      <c r="X137" s="2"/>
      <c r="Y137" s="2"/>
      <c r="Z137" s="2" t="s">
        <v>17</v>
      </c>
      <c r="AA137" s="2">
        <v>2570</v>
      </c>
      <c r="AB137" s="2" t="s">
        <v>20</v>
      </c>
    </row>
    <row r="138" spans="1:28" ht="12.75" customHeight="1" x14ac:dyDescent="0.2">
      <c r="A138" s="2"/>
      <c r="B138" s="2">
        <v>1939</v>
      </c>
      <c r="C138" s="2">
        <v>6</v>
      </c>
      <c r="D138" s="2">
        <v>33</v>
      </c>
      <c r="E138" s="2">
        <v>30</v>
      </c>
      <c r="F138" s="2">
        <v>30</v>
      </c>
      <c r="G138" s="2">
        <v>0</v>
      </c>
      <c r="H138" s="2"/>
      <c r="I138" s="4"/>
      <c r="J138" s="9"/>
      <c r="K138" s="9"/>
      <c r="L138" s="9"/>
      <c r="M138" s="9"/>
      <c r="N138" s="9"/>
      <c r="O138" s="2">
        <v>28</v>
      </c>
      <c r="P138" s="2" t="s">
        <v>17</v>
      </c>
      <c r="Q138" s="2" t="s">
        <v>17</v>
      </c>
      <c r="R138" s="2" t="s">
        <v>17</v>
      </c>
      <c r="S138" s="2" t="s">
        <v>17</v>
      </c>
      <c r="T138" s="2" t="s">
        <v>17</v>
      </c>
      <c r="U138" s="2" t="s">
        <v>17</v>
      </c>
      <c r="V138" s="2" t="s">
        <v>17</v>
      </c>
      <c r="W138" s="2" t="s">
        <v>17</v>
      </c>
      <c r="X138" s="2"/>
      <c r="Y138" s="2"/>
      <c r="Z138" s="2" t="s">
        <v>17</v>
      </c>
      <c r="AA138" s="2">
        <v>2860</v>
      </c>
      <c r="AB138" s="2" t="s">
        <v>20</v>
      </c>
    </row>
    <row r="139" spans="1:28" ht="12.75" customHeight="1" x14ac:dyDescent="0.2">
      <c r="A139" s="2"/>
      <c r="B139" s="2">
        <v>1940</v>
      </c>
      <c r="C139" s="2">
        <v>1</v>
      </c>
      <c r="D139" s="2">
        <v>0</v>
      </c>
      <c r="E139" s="2">
        <v>0</v>
      </c>
      <c r="F139" s="2">
        <v>0</v>
      </c>
      <c r="G139" s="2">
        <v>0</v>
      </c>
      <c r="H139" s="2"/>
      <c r="I139" s="4"/>
      <c r="J139" s="9"/>
      <c r="K139" s="9"/>
      <c r="L139" s="9"/>
      <c r="M139" s="9"/>
      <c r="N139" s="9"/>
      <c r="O139" s="2">
        <v>28.2</v>
      </c>
      <c r="P139" s="2" t="s">
        <v>17</v>
      </c>
      <c r="Q139" s="2" t="s">
        <v>17</v>
      </c>
      <c r="R139" s="2" t="s">
        <v>17</v>
      </c>
      <c r="S139" s="2" t="s">
        <v>17</v>
      </c>
      <c r="T139" s="2" t="s">
        <v>17</v>
      </c>
      <c r="U139" s="2" t="s">
        <v>17</v>
      </c>
      <c r="V139" s="2" t="s">
        <v>17</v>
      </c>
      <c r="W139" s="2" t="s">
        <v>17</v>
      </c>
      <c r="X139" s="2"/>
      <c r="Y139" s="2"/>
      <c r="Z139" s="2" t="s">
        <v>17</v>
      </c>
      <c r="AA139" s="2">
        <v>3550</v>
      </c>
      <c r="AB139" s="2" t="s">
        <v>20</v>
      </c>
    </row>
    <row r="140" spans="1:28" ht="12.75" customHeight="1" x14ac:dyDescent="0.2">
      <c r="A140" s="2"/>
      <c r="B140" s="2">
        <v>1940</v>
      </c>
      <c r="C140" s="2">
        <v>2</v>
      </c>
      <c r="D140" s="2">
        <v>0</v>
      </c>
      <c r="E140" s="2">
        <v>0</v>
      </c>
      <c r="F140" s="2">
        <v>0</v>
      </c>
      <c r="G140" s="2">
        <v>0</v>
      </c>
      <c r="H140" s="2"/>
      <c r="I140" s="4"/>
      <c r="J140" s="9"/>
      <c r="K140" s="9"/>
      <c r="L140" s="9"/>
      <c r="M140" s="9"/>
      <c r="N140" s="9"/>
      <c r="O140" s="2">
        <v>15.2</v>
      </c>
      <c r="P140" s="2" t="s">
        <v>17</v>
      </c>
      <c r="Q140" s="2" t="s">
        <v>17</v>
      </c>
      <c r="R140" s="2" t="s">
        <v>17</v>
      </c>
      <c r="S140" s="2" t="s">
        <v>17</v>
      </c>
      <c r="T140" s="2" t="s">
        <v>17</v>
      </c>
      <c r="U140" s="2" t="s">
        <v>17</v>
      </c>
      <c r="V140" s="2" t="s">
        <v>17</v>
      </c>
      <c r="W140" s="2" t="s">
        <v>17</v>
      </c>
      <c r="X140" s="2"/>
      <c r="Y140" s="2"/>
      <c r="Z140" s="2" t="s">
        <v>17</v>
      </c>
      <c r="AA140" s="2">
        <v>1700</v>
      </c>
      <c r="AB140" s="2" t="s">
        <v>20</v>
      </c>
    </row>
    <row r="141" spans="1:28" ht="12.75" customHeight="1" x14ac:dyDescent="0.2">
      <c r="A141" s="2"/>
      <c r="B141" s="2">
        <v>1940</v>
      </c>
      <c r="C141" s="2">
        <v>3</v>
      </c>
      <c r="D141" s="2">
        <v>0</v>
      </c>
      <c r="E141" s="2">
        <v>30</v>
      </c>
      <c r="F141" s="2">
        <v>0</v>
      </c>
      <c r="G141" s="2">
        <v>0</v>
      </c>
      <c r="H141" s="2"/>
      <c r="I141" s="4"/>
      <c r="J141" s="9"/>
      <c r="K141" s="9"/>
      <c r="L141" s="9"/>
      <c r="M141" s="9"/>
      <c r="N141" s="9"/>
      <c r="O141" s="2">
        <v>28.6</v>
      </c>
      <c r="P141" s="2" t="s">
        <v>17</v>
      </c>
      <c r="Q141" s="2" t="s">
        <v>17</v>
      </c>
      <c r="R141" s="2" t="s">
        <v>17</v>
      </c>
      <c r="S141" s="2" t="s">
        <v>17</v>
      </c>
      <c r="T141" s="2" t="s">
        <v>17</v>
      </c>
      <c r="U141" s="2" t="s">
        <v>17</v>
      </c>
      <c r="V141" s="2" t="s">
        <v>17</v>
      </c>
      <c r="W141" s="2" t="s">
        <v>17</v>
      </c>
      <c r="X141" s="2"/>
      <c r="Y141" s="2"/>
      <c r="Z141" s="2" t="s">
        <v>17</v>
      </c>
      <c r="AA141" s="2">
        <v>3270</v>
      </c>
      <c r="AB141" s="2" t="s">
        <v>20</v>
      </c>
    </row>
    <row r="142" spans="1:28" ht="12.75" customHeight="1" x14ac:dyDescent="0.2">
      <c r="A142" s="2"/>
      <c r="B142" s="2">
        <v>1940</v>
      </c>
      <c r="C142" s="2">
        <v>4</v>
      </c>
      <c r="D142" s="2">
        <v>33</v>
      </c>
      <c r="E142" s="2">
        <v>30</v>
      </c>
      <c r="F142" s="2">
        <v>0</v>
      </c>
      <c r="G142" s="2">
        <v>0</v>
      </c>
      <c r="H142" s="2"/>
      <c r="I142" s="4"/>
      <c r="J142" s="9"/>
      <c r="K142" s="9"/>
      <c r="L142" s="9"/>
      <c r="M142" s="9"/>
      <c r="N142" s="9"/>
      <c r="O142" s="2">
        <v>30.6</v>
      </c>
      <c r="P142" s="2" t="s">
        <v>17</v>
      </c>
      <c r="Q142" s="2" t="s">
        <v>17</v>
      </c>
      <c r="R142" s="2" t="s">
        <v>17</v>
      </c>
      <c r="S142" s="2" t="s">
        <v>17</v>
      </c>
      <c r="T142" s="2" t="s">
        <v>17</v>
      </c>
      <c r="U142" s="2" t="s">
        <v>17</v>
      </c>
      <c r="V142" s="2" t="s">
        <v>17</v>
      </c>
      <c r="W142" s="2" t="s">
        <v>17</v>
      </c>
      <c r="X142" s="2"/>
      <c r="Y142" s="2"/>
      <c r="Z142" s="2" t="s">
        <v>17</v>
      </c>
      <c r="AA142" s="2">
        <v>3060</v>
      </c>
      <c r="AB142" s="2" t="s">
        <v>20</v>
      </c>
    </row>
    <row r="143" spans="1:28" ht="12.75" customHeight="1" x14ac:dyDescent="0.2">
      <c r="A143" s="2"/>
      <c r="B143" s="2">
        <v>1940</v>
      </c>
      <c r="C143" s="2">
        <v>5</v>
      </c>
      <c r="D143" s="2">
        <v>33</v>
      </c>
      <c r="E143" s="2">
        <v>30</v>
      </c>
      <c r="F143" s="2">
        <v>30</v>
      </c>
      <c r="G143" s="2">
        <v>0</v>
      </c>
      <c r="H143" s="2"/>
      <c r="I143" s="4"/>
      <c r="J143" s="9"/>
      <c r="K143" s="9"/>
      <c r="L143" s="9"/>
      <c r="M143" s="9"/>
      <c r="N143" s="9"/>
      <c r="O143" s="2">
        <v>33.6</v>
      </c>
      <c r="P143" s="2" t="s">
        <v>17</v>
      </c>
      <c r="Q143" s="2" t="s">
        <v>17</v>
      </c>
      <c r="R143" s="2" t="s">
        <v>17</v>
      </c>
      <c r="S143" s="2" t="s">
        <v>17</v>
      </c>
      <c r="T143" s="2" t="s">
        <v>17</v>
      </c>
      <c r="U143" s="2" t="s">
        <v>17</v>
      </c>
      <c r="V143" s="2" t="s">
        <v>17</v>
      </c>
      <c r="W143" s="2" t="s">
        <v>17</v>
      </c>
      <c r="X143" s="2"/>
      <c r="Y143" s="2"/>
      <c r="Z143" s="2" t="s">
        <v>17</v>
      </c>
      <c r="AA143" s="2">
        <v>3240</v>
      </c>
      <c r="AB143" s="2" t="s">
        <v>20</v>
      </c>
    </row>
    <row r="144" spans="1:28" ht="12.75" customHeight="1" x14ac:dyDescent="0.2">
      <c r="A144" s="2"/>
      <c r="B144" s="2">
        <v>1940</v>
      </c>
      <c r="C144" s="2">
        <v>6</v>
      </c>
      <c r="D144" s="2">
        <v>33</v>
      </c>
      <c r="E144" s="2">
        <v>30</v>
      </c>
      <c r="F144" s="2">
        <v>30</v>
      </c>
      <c r="G144" s="2">
        <v>0</v>
      </c>
      <c r="H144" s="2"/>
      <c r="I144" s="4"/>
      <c r="J144" s="9"/>
      <c r="K144" s="9"/>
      <c r="L144" s="9"/>
      <c r="M144" s="9"/>
      <c r="N144" s="9"/>
      <c r="O144" s="2">
        <v>33.700000000000003</v>
      </c>
      <c r="P144" s="2" t="s">
        <v>17</v>
      </c>
      <c r="Q144" s="2" t="s">
        <v>17</v>
      </c>
      <c r="R144" s="2" t="s">
        <v>17</v>
      </c>
      <c r="S144" s="2" t="s">
        <v>17</v>
      </c>
      <c r="T144" s="2" t="s">
        <v>17</v>
      </c>
      <c r="U144" s="2" t="s">
        <v>17</v>
      </c>
      <c r="V144" s="2" t="s">
        <v>17</v>
      </c>
      <c r="W144" s="2" t="s">
        <v>17</v>
      </c>
      <c r="X144" s="2"/>
      <c r="Y144" s="2"/>
      <c r="Z144" s="2" t="s">
        <v>17</v>
      </c>
      <c r="AA144" s="2">
        <v>3310</v>
      </c>
      <c r="AB144" s="2" t="s">
        <v>20</v>
      </c>
    </row>
    <row r="145" spans="1:28" ht="12.75" customHeight="1" x14ac:dyDescent="0.2">
      <c r="A145" s="2"/>
      <c r="B145" s="2">
        <v>1941</v>
      </c>
      <c r="C145" s="2">
        <v>1</v>
      </c>
      <c r="D145" s="2">
        <v>0</v>
      </c>
      <c r="E145" s="2">
        <v>0</v>
      </c>
      <c r="F145" s="2">
        <v>0</v>
      </c>
      <c r="G145" s="2">
        <v>0</v>
      </c>
      <c r="H145" s="2"/>
      <c r="I145" s="4"/>
      <c r="J145" s="9"/>
      <c r="K145" s="9"/>
      <c r="L145" s="9"/>
      <c r="M145" s="9"/>
      <c r="N145" s="9"/>
      <c r="O145" s="2">
        <v>6.4</v>
      </c>
      <c r="P145" s="2" t="s">
        <v>17</v>
      </c>
      <c r="Q145" s="2" t="s">
        <v>17</v>
      </c>
      <c r="R145" s="2" t="s">
        <v>17</v>
      </c>
      <c r="S145" s="2" t="s">
        <v>17</v>
      </c>
      <c r="T145" s="2" t="s">
        <v>17</v>
      </c>
      <c r="U145" s="2" t="s">
        <v>17</v>
      </c>
      <c r="V145" s="2" t="s">
        <v>17</v>
      </c>
      <c r="W145" s="2" t="s">
        <v>17</v>
      </c>
      <c r="X145" s="2"/>
      <c r="Y145" s="2"/>
      <c r="Z145" s="2" t="s">
        <v>17</v>
      </c>
      <c r="AA145" s="2">
        <v>2040</v>
      </c>
      <c r="AB145" s="2" t="s">
        <v>20</v>
      </c>
    </row>
    <row r="146" spans="1:28" ht="12.75" customHeight="1" x14ac:dyDescent="0.2">
      <c r="A146" s="2"/>
      <c r="B146" s="2">
        <v>1941</v>
      </c>
      <c r="C146" s="2">
        <v>2</v>
      </c>
      <c r="D146" s="2">
        <v>0</v>
      </c>
      <c r="E146" s="2">
        <v>0</v>
      </c>
      <c r="F146" s="2">
        <v>0</v>
      </c>
      <c r="G146" s="2">
        <v>0</v>
      </c>
      <c r="H146" s="2"/>
      <c r="I146" s="4"/>
      <c r="J146" s="9"/>
      <c r="K146" s="9"/>
      <c r="L146" s="9"/>
      <c r="M146" s="9"/>
      <c r="N146" s="9"/>
      <c r="O146" s="2">
        <v>0.9</v>
      </c>
      <c r="P146" s="2" t="s">
        <v>17</v>
      </c>
      <c r="Q146" s="2" t="s">
        <v>17</v>
      </c>
      <c r="R146" s="2" t="s">
        <v>17</v>
      </c>
      <c r="S146" s="2" t="s">
        <v>17</v>
      </c>
      <c r="T146" s="2" t="s">
        <v>17</v>
      </c>
      <c r="U146" s="2" t="s">
        <v>17</v>
      </c>
      <c r="V146" s="2" t="s">
        <v>17</v>
      </c>
      <c r="W146" s="2" t="s">
        <v>17</v>
      </c>
      <c r="X146" s="2"/>
      <c r="Y146" s="2"/>
      <c r="Z146" s="2" t="s">
        <v>17</v>
      </c>
      <c r="AA146" s="2">
        <v>280</v>
      </c>
      <c r="AB146" s="2" t="s">
        <v>20</v>
      </c>
    </row>
    <row r="147" spans="1:28" ht="12.75" customHeight="1" x14ac:dyDescent="0.2">
      <c r="A147" s="2"/>
      <c r="B147" s="2">
        <v>1941</v>
      </c>
      <c r="C147" s="2">
        <v>3</v>
      </c>
      <c r="D147" s="2">
        <v>0</v>
      </c>
      <c r="E147" s="2">
        <v>30</v>
      </c>
      <c r="F147" s="2">
        <v>0</v>
      </c>
      <c r="G147" s="2">
        <v>0</v>
      </c>
      <c r="H147" s="2"/>
      <c r="I147" s="4"/>
      <c r="J147" s="9"/>
      <c r="K147" s="9"/>
      <c r="L147" s="9"/>
      <c r="M147" s="9"/>
      <c r="N147" s="9"/>
      <c r="O147" s="2">
        <v>8.1</v>
      </c>
      <c r="P147" s="2" t="s">
        <v>17</v>
      </c>
      <c r="Q147" s="2" t="s">
        <v>17</v>
      </c>
      <c r="R147" s="2" t="s">
        <v>17</v>
      </c>
      <c r="S147" s="2" t="s">
        <v>17</v>
      </c>
      <c r="T147" s="2" t="s">
        <v>17</v>
      </c>
      <c r="U147" s="2" t="s">
        <v>17</v>
      </c>
      <c r="V147" s="2" t="s">
        <v>17</v>
      </c>
      <c r="W147" s="2" t="s">
        <v>17</v>
      </c>
      <c r="X147" s="2"/>
      <c r="Y147" s="2"/>
      <c r="Z147" s="2" t="s">
        <v>17</v>
      </c>
      <c r="AA147" s="2">
        <v>1920</v>
      </c>
      <c r="AB147" s="2" t="s">
        <v>20</v>
      </c>
    </row>
    <row r="148" spans="1:28" ht="12.75" customHeight="1" x14ac:dyDescent="0.2">
      <c r="A148" s="2"/>
      <c r="B148" s="2">
        <v>1941</v>
      </c>
      <c r="C148" s="2">
        <v>4</v>
      </c>
      <c r="D148" s="2">
        <v>33</v>
      </c>
      <c r="E148" s="2">
        <v>30</v>
      </c>
      <c r="F148" s="2">
        <v>0</v>
      </c>
      <c r="G148" s="2">
        <v>0</v>
      </c>
      <c r="H148" s="2"/>
      <c r="I148" s="4"/>
      <c r="J148" s="9"/>
      <c r="K148" s="9"/>
      <c r="L148" s="9"/>
      <c r="M148" s="9"/>
      <c r="N148" s="9"/>
      <c r="O148" s="2">
        <v>8.6999999999999993</v>
      </c>
      <c r="P148" s="2" t="s">
        <v>17</v>
      </c>
      <c r="Q148" s="2" t="s">
        <v>17</v>
      </c>
      <c r="R148" s="2" t="s">
        <v>17</v>
      </c>
      <c r="S148" s="2" t="s">
        <v>17</v>
      </c>
      <c r="T148" s="2" t="s">
        <v>17</v>
      </c>
      <c r="U148" s="2" t="s">
        <v>17</v>
      </c>
      <c r="V148" s="2" t="s">
        <v>17</v>
      </c>
      <c r="W148" s="2" t="s">
        <v>17</v>
      </c>
      <c r="X148" s="2"/>
      <c r="Y148" s="2"/>
      <c r="Z148" s="2" t="s">
        <v>17</v>
      </c>
      <c r="AA148" s="2">
        <v>1850</v>
      </c>
      <c r="AB148" s="2" t="s">
        <v>20</v>
      </c>
    </row>
    <row r="149" spans="1:28" ht="12.75" customHeight="1" x14ac:dyDescent="0.2">
      <c r="A149" s="2"/>
      <c r="B149" s="2">
        <v>1941</v>
      </c>
      <c r="C149" s="2">
        <v>5</v>
      </c>
      <c r="D149" s="2">
        <v>33</v>
      </c>
      <c r="E149" s="2">
        <v>30</v>
      </c>
      <c r="F149" s="2">
        <v>30</v>
      </c>
      <c r="G149" s="2">
        <v>0</v>
      </c>
      <c r="H149" s="2"/>
      <c r="I149" s="4"/>
      <c r="J149" s="9"/>
      <c r="K149" s="9"/>
      <c r="L149" s="9"/>
      <c r="M149" s="9"/>
      <c r="N149" s="9"/>
      <c r="O149" s="2">
        <v>8.1999999999999993</v>
      </c>
      <c r="P149" s="2" t="s">
        <v>17</v>
      </c>
      <c r="Q149" s="2" t="s">
        <v>17</v>
      </c>
      <c r="R149" s="2" t="s">
        <v>17</v>
      </c>
      <c r="S149" s="2" t="s">
        <v>17</v>
      </c>
      <c r="T149" s="2" t="s">
        <v>17</v>
      </c>
      <c r="U149" s="2" t="s">
        <v>17</v>
      </c>
      <c r="V149" s="2" t="s">
        <v>17</v>
      </c>
      <c r="W149" s="2" t="s">
        <v>17</v>
      </c>
      <c r="X149" s="2"/>
      <c r="Y149" s="2"/>
      <c r="Z149" s="2" t="s">
        <v>17</v>
      </c>
      <c r="AA149" s="2">
        <v>1620</v>
      </c>
      <c r="AB149" s="2" t="s">
        <v>20</v>
      </c>
    </row>
    <row r="150" spans="1:28" ht="12.75" customHeight="1" x14ac:dyDescent="0.2">
      <c r="A150" s="2"/>
      <c r="B150" s="2">
        <v>1941</v>
      </c>
      <c r="C150" s="2">
        <v>6</v>
      </c>
      <c r="D150" s="2">
        <v>33</v>
      </c>
      <c r="E150" s="2">
        <v>30</v>
      </c>
      <c r="F150" s="2">
        <v>30</v>
      </c>
      <c r="G150" s="2">
        <v>0</v>
      </c>
      <c r="H150" s="2"/>
      <c r="I150" s="4"/>
      <c r="J150" s="9"/>
      <c r="K150" s="9"/>
      <c r="L150" s="9"/>
      <c r="M150" s="9"/>
      <c r="N150" s="9"/>
      <c r="O150" s="2">
        <v>8.5</v>
      </c>
      <c r="P150" s="2" t="s">
        <v>17</v>
      </c>
      <c r="Q150" s="2" t="s">
        <v>17</v>
      </c>
      <c r="R150" s="2" t="s">
        <v>17</v>
      </c>
      <c r="S150" s="2" t="s">
        <v>17</v>
      </c>
      <c r="T150" s="2" t="s">
        <v>17</v>
      </c>
      <c r="U150" s="2" t="s">
        <v>17</v>
      </c>
      <c r="V150" s="2" t="s">
        <v>17</v>
      </c>
      <c r="W150" s="2" t="s">
        <v>17</v>
      </c>
      <c r="X150" s="2"/>
      <c r="Y150" s="2"/>
      <c r="Z150" s="2" t="s">
        <v>17</v>
      </c>
      <c r="AA150" s="2">
        <v>1960</v>
      </c>
      <c r="AB150" s="2" t="s">
        <v>20</v>
      </c>
    </row>
    <row r="151" spans="1:28" ht="12.75" customHeight="1" x14ac:dyDescent="0.2">
      <c r="A151" s="2"/>
      <c r="B151" s="2">
        <v>1942</v>
      </c>
      <c r="C151" s="2">
        <v>1</v>
      </c>
      <c r="D151" s="2">
        <v>0</v>
      </c>
      <c r="E151" s="2">
        <v>0</v>
      </c>
      <c r="F151" s="2">
        <v>0</v>
      </c>
      <c r="G151" s="2">
        <v>0</v>
      </c>
      <c r="H151" s="2"/>
      <c r="I151" s="4"/>
      <c r="J151" s="9"/>
      <c r="K151" s="9"/>
      <c r="L151" s="9"/>
      <c r="M151" s="9"/>
      <c r="N151" s="9"/>
      <c r="O151" s="2">
        <v>12.5</v>
      </c>
      <c r="P151" s="2" t="s">
        <v>17</v>
      </c>
      <c r="Q151" s="2" t="s">
        <v>17</v>
      </c>
      <c r="R151" s="2" t="s">
        <v>17</v>
      </c>
      <c r="S151" s="2" t="s">
        <v>17</v>
      </c>
      <c r="T151" s="2" t="s">
        <v>17</v>
      </c>
      <c r="U151" s="2" t="s">
        <v>17</v>
      </c>
      <c r="V151" s="2" t="s">
        <v>17</v>
      </c>
      <c r="W151" s="2" t="s">
        <v>17</v>
      </c>
      <c r="X151" s="2"/>
      <c r="Y151" s="2"/>
      <c r="Z151" s="2" t="s">
        <v>17</v>
      </c>
      <c r="AA151" s="2">
        <v>2040</v>
      </c>
      <c r="AB151" s="2" t="s">
        <v>20</v>
      </c>
    </row>
    <row r="152" spans="1:28" ht="12.75" customHeight="1" x14ac:dyDescent="0.2">
      <c r="A152" s="2"/>
      <c r="B152" s="2">
        <v>1942</v>
      </c>
      <c r="C152" s="2">
        <v>2</v>
      </c>
      <c r="D152" s="2">
        <v>0</v>
      </c>
      <c r="E152" s="2">
        <v>0</v>
      </c>
      <c r="F152" s="2">
        <v>0</v>
      </c>
      <c r="G152" s="2">
        <v>0</v>
      </c>
      <c r="H152" s="2"/>
      <c r="I152" s="4"/>
      <c r="J152" s="9"/>
      <c r="K152" s="9"/>
      <c r="L152" s="9"/>
      <c r="M152" s="9"/>
      <c r="N152" s="9"/>
      <c r="O152" s="2">
        <v>2.6</v>
      </c>
      <c r="P152" s="2" t="s">
        <v>17</v>
      </c>
      <c r="Q152" s="2" t="s">
        <v>17</v>
      </c>
      <c r="R152" s="2" t="s">
        <v>17</v>
      </c>
      <c r="S152" s="2" t="s">
        <v>17</v>
      </c>
      <c r="T152" s="2" t="s">
        <v>17</v>
      </c>
      <c r="U152" s="2" t="s">
        <v>17</v>
      </c>
      <c r="V152" s="2" t="s">
        <v>17</v>
      </c>
      <c r="W152" s="2" t="s">
        <v>17</v>
      </c>
      <c r="X152" s="2"/>
      <c r="Y152" s="2"/>
      <c r="Z152" s="2" t="s">
        <v>17</v>
      </c>
      <c r="AA152" s="2">
        <v>420</v>
      </c>
      <c r="AB152" s="2" t="s">
        <v>20</v>
      </c>
    </row>
    <row r="153" spans="1:28" ht="12.75" customHeight="1" x14ac:dyDescent="0.2">
      <c r="A153" s="2"/>
      <c r="B153" s="2">
        <v>1942</v>
      </c>
      <c r="C153" s="2">
        <v>3</v>
      </c>
      <c r="D153" s="2">
        <v>0</v>
      </c>
      <c r="E153" s="2">
        <v>30</v>
      </c>
      <c r="F153" s="2">
        <v>0</v>
      </c>
      <c r="G153" s="2">
        <v>0</v>
      </c>
      <c r="H153" s="2"/>
      <c r="I153" s="4"/>
      <c r="J153" s="9"/>
      <c r="K153" s="9"/>
      <c r="L153" s="9"/>
      <c r="M153" s="9"/>
      <c r="N153" s="9"/>
      <c r="O153" s="2">
        <v>10.7</v>
      </c>
      <c r="P153" s="2" t="s">
        <v>17</v>
      </c>
      <c r="Q153" s="2" t="s">
        <v>17</v>
      </c>
      <c r="R153" s="2" t="s">
        <v>17</v>
      </c>
      <c r="S153" s="2" t="s">
        <v>17</v>
      </c>
      <c r="T153" s="2" t="s">
        <v>17</v>
      </c>
      <c r="U153" s="2" t="s">
        <v>17</v>
      </c>
      <c r="V153" s="2" t="s">
        <v>17</v>
      </c>
      <c r="W153" s="2" t="s">
        <v>17</v>
      </c>
      <c r="X153" s="2"/>
      <c r="Y153" s="2"/>
      <c r="Z153" s="2" t="s">
        <v>17</v>
      </c>
      <c r="AA153" s="2">
        <v>1650</v>
      </c>
      <c r="AB153" s="2" t="s">
        <v>20</v>
      </c>
    </row>
    <row r="154" spans="1:28" ht="12.75" customHeight="1" x14ac:dyDescent="0.2">
      <c r="A154" s="2"/>
      <c r="B154" s="2">
        <v>1942</v>
      </c>
      <c r="C154" s="2">
        <v>4</v>
      </c>
      <c r="D154" s="2">
        <v>33</v>
      </c>
      <c r="E154" s="2">
        <v>30</v>
      </c>
      <c r="F154" s="2">
        <v>0</v>
      </c>
      <c r="G154" s="2">
        <v>0</v>
      </c>
      <c r="H154" s="2"/>
      <c r="I154" s="4"/>
      <c r="J154" s="9"/>
      <c r="K154" s="9"/>
      <c r="L154" s="9"/>
      <c r="M154" s="9"/>
      <c r="N154" s="9"/>
      <c r="O154" s="2">
        <v>10.9</v>
      </c>
      <c r="P154" s="2" t="s">
        <v>17</v>
      </c>
      <c r="Q154" s="2" t="s">
        <v>17</v>
      </c>
      <c r="R154" s="2" t="s">
        <v>17</v>
      </c>
      <c r="S154" s="2" t="s">
        <v>17</v>
      </c>
      <c r="T154" s="2" t="s">
        <v>17</v>
      </c>
      <c r="U154" s="2" t="s">
        <v>17</v>
      </c>
      <c r="V154" s="2" t="s">
        <v>17</v>
      </c>
      <c r="W154" s="2" t="s">
        <v>17</v>
      </c>
      <c r="X154" s="2"/>
      <c r="Y154" s="2"/>
      <c r="Z154" s="2" t="s">
        <v>17</v>
      </c>
      <c r="AA154" s="2">
        <v>1610</v>
      </c>
      <c r="AB154" s="2" t="s">
        <v>20</v>
      </c>
    </row>
    <row r="155" spans="1:28" ht="12.75" customHeight="1" x14ac:dyDescent="0.2">
      <c r="A155" s="2"/>
      <c r="B155" s="2">
        <v>1942</v>
      </c>
      <c r="C155" s="2">
        <v>5</v>
      </c>
      <c r="D155" s="2">
        <v>33</v>
      </c>
      <c r="E155" s="2">
        <v>30</v>
      </c>
      <c r="F155" s="2">
        <v>30</v>
      </c>
      <c r="G155" s="2">
        <v>0</v>
      </c>
      <c r="H155" s="2"/>
      <c r="I155" s="4"/>
      <c r="J155" s="9"/>
      <c r="K155" s="9"/>
      <c r="L155" s="9"/>
      <c r="M155" s="9"/>
      <c r="N155" s="9"/>
      <c r="O155" s="2">
        <v>9.9</v>
      </c>
      <c r="P155" s="2" t="s">
        <v>17</v>
      </c>
      <c r="Q155" s="2" t="s">
        <v>17</v>
      </c>
      <c r="R155" s="2" t="s">
        <v>17</v>
      </c>
      <c r="S155" s="2" t="s">
        <v>17</v>
      </c>
      <c r="T155" s="2" t="s">
        <v>17</v>
      </c>
      <c r="U155" s="2" t="s">
        <v>17</v>
      </c>
      <c r="V155" s="2" t="s">
        <v>17</v>
      </c>
      <c r="W155" s="2" t="s">
        <v>17</v>
      </c>
      <c r="X155" s="2"/>
      <c r="Y155" s="2"/>
      <c r="Z155" s="2" t="s">
        <v>17</v>
      </c>
      <c r="AA155" s="2">
        <v>1460</v>
      </c>
      <c r="AB155" s="2" t="s">
        <v>20</v>
      </c>
    </row>
    <row r="156" spans="1:28" ht="12.75" customHeight="1" x14ac:dyDescent="0.2">
      <c r="A156" s="2"/>
      <c r="B156" s="2">
        <v>1942</v>
      </c>
      <c r="C156" s="2">
        <v>6</v>
      </c>
      <c r="D156" s="2">
        <v>33</v>
      </c>
      <c r="E156" s="2">
        <v>30</v>
      </c>
      <c r="F156" s="2">
        <v>30</v>
      </c>
      <c r="G156" s="2">
        <v>0</v>
      </c>
      <c r="H156" s="2"/>
      <c r="I156" s="4"/>
      <c r="J156" s="9"/>
      <c r="K156" s="9"/>
      <c r="L156" s="9"/>
      <c r="M156" s="9"/>
      <c r="N156" s="9"/>
      <c r="O156" s="2">
        <v>10.8</v>
      </c>
      <c r="P156" s="2" t="s">
        <v>17</v>
      </c>
      <c r="Q156" s="2" t="s">
        <v>17</v>
      </c>
      <c r="R156" s="2" t="s">
        <v>17</v>
      </c>
      <c r="S156" s="2" t="s">
        <v>17</v>
      </c>
      <c r="T156" s="2" t="s">
        <v>17</v>
      </c>
      <c r="U156" s="2" t="s">
        <v>17</v>
      </c>
      <c r="V156" s="2" t="s">
        <v>17</v>
      </c>
      <c r="W156" s="2" t="s">
        <v>17</v>
      </c>
      <c r="X156" s="2"/>
      <c r="Y156" s="2"/>
      <c r="Z156" s="2" t="s">
        <v>17</v>
      </c>
      <c r="AA156" s="2">
        <v>1680</v>
      </c>
      <c r="AB156" s="2" t="s">
        <v>20</v>
      </c>
    </row>
    <row r="157" spans="1:28" ht="12.75" customHeight="1" x14ac:dyDescent="0.2">
      <c r="A157" s="2"/>
      <c r="B157" s="2">
        <v>1943</v>
      </c>
      <c r="C157" s="2">
        <v>1</v>
      </c>
      <c r="D157" s="2">
        <v>120</v>
      </c>
      <c r="E157" s="2">
        <v>0</v>
      </c>
      <c r="F157" s="2">
        <v>0</v>
      </c>
      <c r="G157" s="2">
        <v>0</v>
      </c>
      <c r="H157" s="2"/>
      <c r="I157" s="4"/>
      <c r="J157" s="9"/>
      <c r="K157" s="9"/>
      <c r="L157" s="9"/>
      <c r="M157" s="9"/>
      <c r="N157" s="9"/>
      <c r="O157" s="2">
        <v>11.3</v>
      </c>
      <c r="P157" s="2" t="s">
        <v>17</v>
      </c>
      <c r="Q157" s="2" t="s">
        <v>17</v>
      </c>
      <c r="R157" s="2" t="s">
        <v>17</v>
      </c>
      <c r="S157" s="2" t="s">
        <v>17</v>
      </c>
      <c r="T157" s="2" t="s">
        <v>17</v>
      </c>
      <c r="U157" s="2" t="s">
        <v>17</v>
      </c>
      <c r="V157" s="2" t="s">
        <v>17</v>
      </c>
      <c r="W157" s="2" t="s">
        <v>17</v>
      </c>
      <c r="X157" s="2"/>
      <c r="Y157" s="2"/>
      <c r="Z157" s="2" t="s">
        <v>17</v>
      </c>
      <c r="AA157" s="2">
        <v>2290</v>
      </c>
      <c r="AB157" s="2" t="s">
        <v>22</v>
      </c>
    </row>
    <row r="158" spans="1:28" ht="12.75" customHeight="1" x14ac:dyDescent="0.2">
      <c r="A158" s="2"/>
      <c r="B158" s="2">
        <v>1943</v>
      </c>
      <c r="C158" s="2">
        <v>2</v>
      </c>
      <c r="D158" s="2">
        <v>0</v>
      </c>
      <c r="E158" s="2">
        <v>0</v>
      </c>
      <c r="F158" s="2">
        <v>0</v>
      </c>
      <c r="G158" s="2">
        <v>0</v>
      </c>
      <c r="H158" s="2"/>
      <c r="I158" s="4"/>
      <c r="J158" s="9"/>
      <c r="K158" s="9"/>
      <c r="L158" s="9"/>
      <c r="M158" s="9"/>
      <c r="N158" s="9"/>
      <c r="O158" s="2">
        <v>4.3</v>
      </c>
      <c r="P158" s="2" t="s">
        <v>17</v>
      </c>
      <c r="Q158" s="2" t="s">
        <v>17</v>
      </c>
      <c r="R158" s="2" t="s">
        <v>17</v>
      </c>
      <c r="S158" s="2" t="s">
        <v>17</v>
      </c>
      <c r="T158" s="2" t="s">
        <v>17</v>
      </c>
      <c r="U158" s="2" t="s">
        <v>17</v>
      </c>
      <c r="V158" s="2" t="s">
        <v>17</v>
      </c>
      <c r="W158" s="2" t="s">
        <v>17</v>
      </c>
      <c r="X158" s="2"/>
      <c r="Y158" s="2"/>
      <c r="Z158" s="2" t="s">
        <v>17</v>
      </c>
      <c r="AA158" s="2">
        <v>1200</v>
      </c>
      <c r="AB158" s="2" t="s">
        <v>22</v>
      </c>
    </row>
    <row r="159" spans="1:28" ht="12.75" customHeight="1" x14ac:dyDescent="0.2">
      <c r="A159" s="2"/>
      <c r="B159" s="2">
        <v>1943</v>
      </c>
      <c r="C159" s="2">
        <v>3</v>
      </c>
      <c r="D159" s="2">
        <v>0</v>
      </c>
      <c r="E159" s="2">
        <v>30</v>
      </c>
      <c r="F159" s="2">
        <v>0</v>
      </c>
      <c r="G159" s="2">
        <v>0</v>
      </c>
      <c r="H159" s="2"/>
      <c r="I159" s="4"/>
      <c r="J159" s="9"/>
      <c r="K159" s="9"/>
      <c r="L159" s="9"/>
      <c r="M159" s="9"/>
      <c r="N159" s="9"/>
      <c r="O159" s="2">
        <v>9.1999999999999993</v>
      </c>
      <c r="P159" s="2" t="s">
        <v>17</v>
      </c>
      <c r="Q159" s="2" t="s">
        <v>17</v>
      </c>
      <c r="R159" s="2" t="s">
        <v>17</v>
      </c>
      <c r="S159" s="2" t="s">
        <v>17</v>
      </c>
      <c r="T159" s="2" t="s">
        <v>17</v>
      </c>
      <c r="U159" s="2" t="s">
        <v>17</v>
      </c>
      <c r="V159" s="2" t="s">
        <v>17</v>
      </c>
      <c r="W159" s="2" t="s">
        <v>17</v>
      </c>
      <c r="X159" s="2"/>
      <c r="Y159" s="2"/>
      <c r="Z159" s="2" t="s">
        <v>17</v>
      </c>
      <c r="AA159" s="2">
        <v>2020</v>
      </c>
      <c r="AB159" s="2" t="s">
        <v>22</v>
      </c>
    </row>
    <row r="160" spans="1:28" ht="12.75" customHeight="1" x14ac:dyDescent="0.2">
      <c r="A160" s="2"/>
      <c r="B160" s="2">
        <v>1943</v>
      </c>
      <c r="C160" s="2">
        <v>4</v>
      </c>
      <c r="D160" s="2">
        <v>33</v>
      </c>
      <c r="E160" s="2">
        <v>30</v>
      </c>
      <c r="F160" s="2">
        <v>0</v>
      </c>
      <c r="G160" s="2">
        <v>0</v>
      </c>
      <c r="H160" s="2"/>
      <c r="I160" s="4"/>
      <c r="J160" s="9"/>
      <c r="K160" s="9"/>
      <c r="L160" s="9"/>
      <c r="M160" s="9"/>
      <c r="N160" s="9"/>
      <c r="O160" s="2">
        <v>11.9</v>
      </c>
      <c r="P160" s="2" t="s">
        <v>17</v>
      </c>
      <c r="Q160" s="2" t="s">
        <v>17</v>
      </c>
      <c r="R160" s="2" t="s">
        <v>17</v>
      </c>
      <c r="S160" s="2" t="s">
        <v>17</v>
      </c>
      <c r="T160" s="2" t="s">
        <v>17</v>
      </c>
      <c r="U160" s="2" t="s">
        <v>17</v>
      </c>
      <c r="V160" s="2" t="s">
        <v>17</v>
      </c>
      <c r="W160" s="2" t="s">
        <v>17</v>
      </c>
      <c r="X160" s="2"/>
      <c r="Y160" s="2"/>
      <c r="Z160" s="2" t="s">
        <v>17</v>
      </c>
      <c r="AA160" s="2">
        <v>2350</v>
      </c>
      <c r="AB160" s="2" t="s">
        <v>22</v>
      </c>
    </row>
    <row r="161" spans="1:28" ht="12.75" customHeight="1" x14ac:dyDescent="0.2">
      <c r="A161" s="2"/>
      <c r="B161" s="2">
        <v>1943</v>
      </c>
      <c r="C161" s="2">
        <v>5</v>
      </c>
      <c r="D161" s="2">
        <v>33</v>
      </c>
      <c r="E161" s="2">
        <v>30</v>
      </c>
      <c r="F161" s="2">
        <v>30</v>
      </c>
      <c r="G161" s="2">
        <v>0</v>
      </c>
      <c r="H161" s="2"/>
      <c r="I161" s="4"/>
      <c r="J161" s="9"/>
      <c r="K161" s="9"/>
      <c r="L161" s="9"/>
      <c r="M161" s="9"/>
      <c r="N161" s="9"/>
      <c r="O161" s="2">
        <v>10.9</v>
      </c>
      <c r="P161" s="2" t="s">
        <v>17</v>
      </c>
      <c r="Q161" s="2" t="s">
        <v>17</v>
      </c>
      <c r="R161" s="2" t="s">
        <v>17</v>
      </c>
      <c r="S161" s="2" t="s">
        <v>17</v>
      </c>
      <c r="T161" s="2" t="s">
        <v>17</v>
      </c>
      <c r="U161" s="2" t="s">
        <v>17</v>
      </c>
      <c r="V161" s="2" t="s">
        <v>17</v>
      </c>
      <c r="W161" s="2" t="s">
        <v>17</v>
      </c>
      <c r="X161" s="2"/>
      <c r="Y161" s="2"/>
      <c r="Z161" s="2" t="s">
        <v>17</v>
      </c>
      <c r="AA161" s="2">
        <v>2030</v>
      </c>
      <c r="AB161" s="2" t="s">
        <v>22</v>
      </c>
    </row>
    <row r="162" spans="1:28" ht="12.75" customHeight="1" x14ac:dyDescent="0.2">
      <c r="A162" s="2"/>
      <c r="B162" s="2">
        <v>1943</v>
      </c>
      <c r="C162" s="2">
        <v>6</v>
      </c>
      <c r="D162" s="2">
        <v>33</v>
      </c>
      <c r="E162" s="2">
        <v>30</v>
      </c>
      <c r="F162" s="2">
        <v>30</v>
      </c>
      <c r="G162" s="2">
        <v>0</v>
      </c>
      <c r="H162" s="2"/>
      <c r="I162" s="4"/>
      <c r="J162" s="9"/>
      <c r="K162" s="9"/>
      <c r="L162" s="9"/>
      <c r="M162" s="9"/>
      <c r="N162" s="9"/>
      <c r="O162" s="2">
        <v>12.3</v>
      </c>
      <c r="P162" s="2" t="s">
        <v>17</v>
      </c>
      <c r="Q162" s="2" t="s">
        <v>17</v>
      </c>
      <c r="R162" s="2" t="s">
        <v>17</v>
      </c>
      <c r="S162" s="2" t="s">
        <v>17</v>
      </c>
      <c r="T162" s="2" t="s">
        <v>17</v>
      </c>
      <c r="U162" s="2" t="s">
        <v>17</v>
      </c>
      <c r="V162" s="2" t="s">
        <v>17</v>
      </c>
      <c r="W162" s="2" t="s">
        <v>17</v>
      </c>
      <c r="X162" s="2"/>
      <c r="Y162" s="2"/>
      <c r="Z162" s="2" t="s">
        <v>17</v>
      </c>
      <c r="AA162" s="2">
        <v>2210</v>
      </c>
      <c r="AB162" s="2" t="s">
        <v>22</v>
      </c>
    </row>
    <row r="163" spans="1:28" ht="12.75" customHeight="1" x14ac:dyDescent="0.2">
      <c r="A163" s="2"/>
      <c r="B163" s="2">
        <v>1944</v>
      </c>
      <c r="C163" s="2">
        <v>1</v>
      </c>
      <c r="D163" s="2">
        <v>0</v>
      </c>
      <c r="E163" s="2">
        <v>0</v>
      </c>
      <c r="F163" s="2">
        <v>0</v>
      </c>
      <c r="G163" s="2">
        <v>0</v>
      </c>
      <c r="H163" s="2"/>
      <c r="I163" s="4"/>
      <c r="J163" s="9"/>
      <c r="K163" s="9"/>
      <c r="L163" s="9"/>
      <c r="M163" s="9"/>
      <c r="N163" s="9"/>
      <c r="O163" s="2">
        <v>23.3</v>
      </c>
      <c r="P163" s="2" t="s">
        <v>17</v>
      </c>
      <c r="Q163" s="2" t="s">
        <v>17</v>
      </c>
      <c r="R163" s="2" t="s">
        <v>17</v>
      </c>
      <c r="S163" s="2" t="s">
        <v>17</v>
      </c>
      <c r="T163" s="2" t="s">
        <v>17</v>
      </c>
      <c r="U163" s="2" t="s">
        <v>17</v>
      </c>
      <c r="V163" s="2" t="s">
        <v>17</v>
      </c>
      <c r="W163" s="2" t="s">
        <v>17</v>
      </c>
      <c r="X163" s="2"/>
      <c r="Y163" s="2"/>
      <c r="Z163" s="2" t="s">
        <v>17</v>
      </c>
      <c r="AA163" s="2">
        <v>2560</v>
      </c>
      <c r="AB163" s="2" t="s">
        <v>22</v>
      </c>
    </row>
    <row r="164" spans="1:28" ht="12.75" customHeight="1" x14ac:dyDescent="0.2">
      <c r="A164" s="2"/>
      <c r="B164" s="2">
        <v>1944</v>
      </c>
      <c r="C164" s="2">
        <v>2</v>
      </c>
      <c r="D164" s="2">
        <v>0</v>
      </c>
      <c r="E164" s="2">
        <v>0</v>
      </c>
      <c r="F164" s="2">
        <v>0</v>
      </c>
      <c r="G164" s="2">
        <v>0</v>
      </c>
      <c r="H164" s="2"/>
      <c r="I164" s="4"/>
      <c r="J164" s="9"/>
      <c r="K164" s="9"/>
      <c r="L164" s="9"/>
      <c r="M164" s="9"/>
      <c r="N164" s="9"/>
      <c r="O164" s="2">
        <v>16.100000000000001</v>
      </c>
      <c r="P164" s="2" t="s">
        <v>17</v>
      </c>
      <c r="Q164" s="2" t="s">
        <v>17</v>
      </c>
      <c r="R164" s="2" t="s">
        <v>17</v>
      </c>
      <c r="S164" s="2" t="s">
        <v>17</v>
      </c>
      <c r="T164" s="2" t="s">
        <v>17</v>
      </c>
      <c r="U164" s="2" t="s">
        <v>17</v>
      </c>
      <c r="V164" s="2" t="s">
        <v>17</v>
      </c>
      <c r="W164" s="2" t="s">
        <v>17</v>
      </c>
      <c r="X164" s="2"/>
      <c r="Y164" s="2"/>
      <c r="Z164" s="2" t="s">
        <v>17</v>
      </c>
      <c r="AA164" s="2">
        <v>1940</v>
      </c>
      <c r="AB164" s="2" t="s">
        <v>22</v>
      </c>
    </row>
    <row r="165" spans="1:28" ht="12.75" customHeight="1" x14ac:dyDescent="0.2">
      <c r="A165" s="2"/>
      <c r="B165" s="2">
        <v>1944</v>
      </c>
      <c r="C165" s="2">
        <v>3</v>
      </c>
      <c r="D165" s="2">
        <v>0</v>
      </c>
      <c r="E165" s="2">
        <v>30</v>
      </c>
      <c r="F165" s="2">
        <v>0</v>
      </c>
      <c r="G165" s="2">
        <v>0</v>
      </c>
      <c r="H165" s="2"/>
      <c r="I165" s="4"/>
      <c r="J165" s="9"/>
      <c r="K165" s="9"/>
      <c r="L165" s="9"/>
      <c r="M165" s="9"/>
      <c r="N165" s="9"/>
      <c r="O165" s="2">
        <v>24.9</v>
      </c>
      <c r="P165" s="2" t="s">
        <v>17</v>
      </c>
      <c r="Q165" s="2" t="s">
        <v>17</v>
      </c>
      <c r="R165" s="2" t="s">
        <v>17</v>
      </c>
      <c r="S165" s="2" t="s">
        <v>17</v>
      </c>
      <c r="T165" s="2" t="s">
        <v>17</v>
      </c>
      <c r="U165" s="2" t="s">
        <v>17</v>
      </c>
      <c r="V165" s="2" t="s">
        <v>17</v>
      </c>
      <c r="W165" s="2" t="s">
        <v>17</v>
      </c>
      <c r="X165" s="2"/>
      <c r="Y165" s="2"/>
      <c r="Z165" s="2" t="s">
        <v>17</v>
      </c>
      <c r="AA165" s="2">
        <v>2790</v>
      </c>
      <c r="AB165" s="2" t="s">
        <v>22</v>
      </c>
    </row>
    <row r="166" spans="1:28" ht="12.75" customHeight="1" x14ac:dyDescent="0.2">
      <c r="A166" s="2"/>
      <c r="B166" s="2">
        <v>1944</v>
      </c>
      <c r="C166" s="2">
        <v>4</v>
      </c>
      <c r="D166" s="2">
        <v>33</v>
      </c>
      <c r="E166" s="2">
        <v>30</v>
      </c>
      <c r="F166" s="2">
        <v>0</v>
      </c>
      <c r="G166" s="2">
        <v>0</v>
      </c>
      <c r="H166" s="2"/>
      <c r="I166" s="4"/>
      <c r="J166" s="9"/>
      <c r="K166" s="9"/>
      <c r="L166" s="9"/>
      <c r="M166" s="9"/>
      <c r="N166" s="9"/>
      <c r="O166" s="2">
        <v>24.1</v>
      </c>
      <c r="P166" s="2" t="s">
        <v>17</v>
      </c>
      <c r="Q166" s="2" t="s">
        <v>17</v>
      </c>
      <c r="R166" s="2" t="s">
        <v>17</v>
      </c>
      <c r="S166" s="2" t="s">
        <v>17</v>
      </c>
      <c r="T166" s="2" t="s">
        <v>17</v>
      </c>
      <c r="U166" s="2" t="s">
        <v>17</v>
      </c>
      <c r="V166" s="2" t="s">
        <v>17</v>
      </c>
      <c r="W166" s="2" t="s">
        <v>17</v>
      </c>
      <c r="X166" s="2"/>
      <c r="Y166" s="2"/>
      <c r="Z166" s="2" t="s">
        <v>17</v>
      </c>
      <c r="AA166" s="2">
        <v>2890</v>
      </c>
      <c r="AB166" s="2" t="s">
        <v>22</v>
      </c>
    </row>
    <row r="167" spans="1:28" ht="12.75" customHeight="1" x14ac:dyDescent="0.2">
      <c r="A167" s="2"/>
      <c r="B167" s="2">
        <v>1944</v>
      </c>
      <c r="C167" s="2">
        <v>5</v>
      </c>
      <c r="D167" s="2">
        <v>33</v>
      </c>
      <c r="E167" s="2">
        <v>30</v>
      </c>
      <c r="F167" s="2">
        <v>30</v>
      </c>
      <c r="G167" s="2">
        <v>0</v>
      </c>
      <c r="H167" s="2"/>
      <c r="I167" s="4"/>
      <c r="J167" s="9"/>
      <c r="K167" s="9"/>
      <c r="L167" s="9"/>
      <c r="M167" s="9"/>
      <c r="N167" s="9"/>
      <c r="O167" s="2">
        <v>23.1</v>
      </c>
      <c r="P167" s="2" t="s">
        <v>17</v>
      </c>
      <c r="Q167" s="2" t="s">
        <v>17</v>
      </c>
      <c r="R167" s="2" t="s">
        <v>17</v>
      </c>
      <c r="S167" s="2" t="s">
        <v>17</v>
      </c>
      <c r="T167" s="2" t="s">
        <v>17</v>
      </c>
      <c r="U167" s="2" t="s">
        <v>17</v>
      </c>
      <c r="V167" s="2" t="s">
        <v>17</v>
      </c>
      <c r="W167" s="2" t="s">
        <v>17</v>
      </c>
      <c r="X167" s="2"/>
      <c r="Y167" s="2"/>
      <c r="Z167" s="2" t="s">
        <v>17</v>
      </c>
      <c r="AA167" s="2">
        <v>2700</v>
      </c>
      <c r="AB167" s="2" t="s">
        <v>22</v>
      </c>
    </row>
    <row r="168" spans="1:28" ht="12.75" customHeight="1" x14ac:dyDescent="0.2">
      <c r="A168" s="2"/>
      <c r="B168" s="2">
        <v>1944</v>
      </c>
      <c r="C168" s="2">
        <v>6</v>
      </c>
      <c r="D168" s="2">
        <v>33</v>
      </c>
      <c r="E168" s="2">
        <v>30</v>
      </c>
      <c r="F168" s="2">
        <v>30</v>
      </c>
      <c r="G168" s="2">
        <v>0</v>
      </c>
      <c r="H168" s="2"/>
      <c r="I168" s="4"/>
      <c r="J168" s="9"/>
      <c r="K168" s="9"/>
      <c r="L168" s="9"/>
      <c r="M168" s="9"/>
      <c r="N168" s="9"/>
      <c r="O168" s="2">
        <v>23.6</v>
      </c>
      <c r="P168" s="2" t="s">
        <v>17</v>
      </c>
      <c r="Q168" s="2" t="s">
        <v>17</v>
      </c>
      <c r="R168" s="2" t="s">
        <v>17</v>
      </c>
      <c r="S168" s="2" t="s">
        <v>17</v>
      </c>
      <c r="T168" s="2" t="s">
        <v>17</v>
      </c>
      <c r="U168" s="2" t="s">
        <v>17</v>
      </c>
      <c r="V168" s="2" t="s">
        <v>17</v>
      </c>
      <c r="W168" s="2" t="s">
        <v>17</v>
      </c>
      <c r="X168" s="2"/>
      <c r="Y168" s="2"/>
      <c r="Z168" s="2" t="s">
        <v>17</v>
      </c>
      <c r="AA168" s="2">
        <v>2390</v>
      </c>
      <c r="AB168" s="2" t="s">
        <v>22</v>
      </c>
    </row>
    <row r="169" spans="1:28" ht="12.75" customHeight="1" x14ac:dyDescent="0.2">
      <c r="A169" s="2"/>
      <c r="B169" s="2">
        <v>1945</v>
      </c>
      <c r="C169" s="2">
        <v>1</v>
      </c>
      <c r="D169" s="2">
        <v>0</v>
      </c>
      <c r="E169" s="2">
        <v>0</v>
      </c>
      <c r="F169" s="2">
        <v>0</v>
      </c>
      <c r="G169" s="2">
        <v>0</v>
      </c>
      <c r="H169" s="2"/>
      <c r="I169" s="4"/>
      <c r="J169" s="9"/>
      <c r="K169" s="9"/>
      <c r="L169" s="9"/>
      <c r="M169" s="9"/>
      <c r="N169" s="9"/>
      <c r="O169" s="2">
        <v>8.1</v>
      </c>
      <c r="P169" s="2" t="s">
        <v>17</v>
      </c>
      <c r="Q169" s="2" t="s">
        <v>17</v>
      </c>
      <c r="R169" s="2" t="s">
        <v>17</v>
      </c>
      <c r="S169" s="2" t="s">
        <v>17</v>
      </c>
      <c r="T169" s="2" t="s">
        <v>17</v>
      </c>
      <c r="U169" s="2" t="s">
        <v>17</v>
      </c>
      <c r="V169" s="2" t="s">
        <v>17</v>
      </c>
      <c r="W169" s="2" t="s">
        <v>17</v>
      </c>
      <c r="X169" s="2"/>
      <c r="Y169" s="2"/>
      <c r="Z169" s="2" t="s">
        <v>17</v>
      </c>
      <c r="AA169" s="2">
        <v>1590</v>
      </c>
      <c r="AB169" s="2" t="s">
        <v>22</v>
      </c>
    </row>
    <row r="170" spans="1:28" ht="12.75" customHeight="1" x14ac:dyDescent="0.2">
      <c r="A170" s="2"/>
      <c r="B170" s="2">
        <v>1945</v>
      </c>
      <c r="C170" s="2">
        <v>2</v>
      </c>
      <c r="D170" s="2">
        <v>0</v>
      </c>
      <c r="E170" s="2">
        <v>0</v>
      </c>
      <c r="F170" s="2">
        <v>0</v>
      </c>
      <c r="G170" s="2">
        <v>0</v>
      </c>
      <c r="H170" s="2"/>
      <c r="I170" s="4"/>
      <c r="J170" s="9"/>
      <c r="K170" s="9"/>
      <c r="L170" s="9"/>
      <c r="M170" s="9"/>
      <c r="N170" s="9"/>
      <c r="O170" s="2">
        <v>6.7</v>
      </c>
      <c r="P170" s="2" t="s">
        <v>17</v>
      </c>
      <c r="Q170" s="2" t="s">
        <v>17</v>
      </c>
      <c r="R170" s="2" t="s">
        <v>17</v>
      </c>
      <c r="S170" s="2" t="s">
        <v>17</v>
      </c>
      <c r="T170" s="2" t="s">
        <v>17</v>
      </c>
      <c r="U170" s="2" t="s">
        <v>17</v>
      </c>
      <c r="V170" s="2" t="s">
        <v>17</v>
      </c>
      <c r="W170" s="2" t="s">
        <v>17</v>
      </c>
      <c r="X170" s="2"/>
      <c r="Y170" s="2"/>
      <c r="Z170" s="2" t="s">
        <v>17</v>
      </c>
      <c r="AA170" s="2">
        <v>1120</v>
      </c>
      <c r="AB170" s="2" t="s">
        <v>22</v>
      </c>
    </row>
    <row r="171" spans="1:28" ht="12.75" customHeight="1" x14ac:dyDescent="0.2">
      <c r="A171" s="2"/>
      <c r="B171" s="2">
        <v>1945</v>
      </c>
      <c r="C171" s="2">
        <v>3</v>
      </c>
      <c r="D171" s="2">
        <v>0</v>
      </c>
      <c r="E171" s="2">
        <v>30</v>
      </c>
      <c r="F171" s="2">
        <v>0</v>
      </c>
      <c r="G171" s="2">
        <v>0</v>
      </c>
      <c r="H171" s="2"/>
      <c r="I171" s="4"/>
      <c r="J171" s="9"/>
      <c r="K171" s="9"/>
      <c r="L171" s="9"/>
      <c r="M171" s="9"/>
      <c r="N171" s="9"/>
      <c r="O171" s="2">
        <v>6.9</v>
      </c>
      <c r="P171" s="2" t="s">
        <v>17</v>
      </c>
      <c r="Q171" s="2" t="s">
        <v>17</v>
      </c>
      <c r="R171" s="2" t="s">
        <v>17</v>
      </c>
      <c r="S171" s="2" t="s">
        <v>17</v>
      </c>
      <c r="T171" s="2" t="s">
        <v>17</v>
      </c>
      <c r="U171" s="2" t="s">
        <v>17</v>
      </c>
      <c r="V171" s="2" t="s">
        <v>17</v>
      </c>
      <c r="W171" s="2" t="s">
        <v>17</v>
      </c>
      <c r="X171" s="2"/>
      <c r="Y171" s="2"/>
      <c r="Z171" s="2" t="s">
        <v>17</v>
      </c>
      <c r="AA171" s="2">
        <v>1500</v>
      </c>
      <c r="AB171" s="2" t="s">
        <v>22</v>
      </c>
    </row>
    <row r="172" spans="1:28" ht="12.75" customHeight="1" x14ac:dyDescent="0.2">
      <c r="A172" s="2"/>
      <c r="B172" s="2">
        <v>1945</v>
      </c>
      <c r="C172" s="2">
        <v>4</v>
      </c>
      <c r="D172" s="2">
        <v>33</v>
      </c>
      <c r="E172" s="2">
        <v>30</v>
      </c>
      <c r="F172" s="2">
        <v>0</v>
      </c>
      <c r="G172" s="2">
        <v>0</v>
      </c>
      <c r="H172" s="2"/>
      <c r="I172" s="4"/>
      <c r="J172" s="9"/>
      <c r="K172" s="9"/>
      <c r="L172" s="9"/>
      <c r="M172" s="9"/>
      <c r="N172" s="9"/>
      <c r="O172" s="2">
        <v>6.1</v>
      </c>
      <c r="P172" s="2" t="s">
        <v>17</v>
      </c>
      <c r="Q172" s="2" t="s">
        <v>17</v>
      </c>
      <c r="R172" s="2" t="s">
        <v>17</v>
      </c>
      <c r="S172" s="2" t="s">
        <v>17</v>
      </c>
      <c r="T172" s="2" t="s">
        <v>17</v>
      </c>
      <c r="U172" s="2" t="s">
        <v>17</v>
      </c>
      <c r="V172" s="2" t="s">
        <v>17</v>
      </c>
      <c r="W172" s="2" t="s">
        <v>17</v>
      </c>
      <c r="X172" s="2"/>
      <c r="Y172" s="2"/>
      <c r="Z172" s="2" t="s">
        <v>17</v>
      </c>
      <c r="AA172" s="2">
        <v>1420</v>
      </c>
      <c r="AB172" s="2" t="s">
        <v>22</v>
      </c>
    </row>
    <row r="173" spans="1:28" ht="12.75" customHeight="1" x14ac:dyDescent="0.2">
      <c r="A173" s="2"/>
      <c r="B173" s="2">
        <v>1945</v>
      </c>
      <c r="C173" s="2">
        <v>5</v>
      </c>
      <c r="D173" s="2">
        <v>33</v>
      </c>
      <c r="E173" s="2">
        <v>30</v>
      </c>
      <c r="F173" s="2">
        <v>30</v>
      </c>
      <c r="G173" s="2">
        <v>0</v>
      </c>
      <c r="H173" s="2"/>
      <c r="I173" s="4"/>
      <c r="J173" s="9"/>
      <c r="K173" s="9"/>
      <c r="L173" s="9"/>
      <c r="M173" s="9"/>
      <c r="N173" s="9"/>
      <c r="O173" s="2">
        <v>9.9</v>
      </c>
      <c r="P173" s="2" t="s">
        <v>17</v>
      </c>
      <c r="Q173" s="2" t="s">
        <v>17</v>
      </c>
      <c r="R173" s="2" t="s">
        <v>17</v>
      </c>
      <c r="S173" s="2" t="s">
        <v>17</v>
      </c>
      <c r="T173" s="2" t="s">
        <v>17</v>
      </c>
      <c r="U173" s="2" t="s">
        <v>17</v>
      </c>
      <c r="V173" s="2" t="s">
        <v>17</v>
      </c>
      <c r="W173" s="2" t="s">
        <v>17</v>
      </c>
      <c r="X173" s="2"/>
      <c r="Y173" s="2"/>
      <c r="Z173" s="2" t="s">
        <v>17</v>
      </c>
      <c r="AA173" s="2">
        <v>1740</v>
      </c>
      <c r="AB173" s="2" t="s">
        <v>22</v>
      </c>
    </row>
    <row r="174" spans="1:28" ht="12.75" customHeight="1" x14ac:dyDescent="0.2">
      <c r="A174" s="2"/>
      <c r="B174" s="2">
        <v>1945</v>
      </c>
      <c r="C174" s="2">
        <v>6</v>
      </c>
      <c r="D174" s="2">
        <v>33</v>
      </c>
      <c r="E174" s="2">
        <v>30</v>
      </c>
      <c r="F174" s="2">
        <v>30</v>
      </c>
      <c r="G174" s="2">
        <v>0</v>
      </c>
      <c r="H174" s="2"/>
      <c r="I174" s="4"/>
      <c r="J174" s="9"/>
      <c r="K174" s="9"/>
      <c r="L174" s="9"/>
      <c r="M174" s="9"/>
      <c r="N174" s="9"/>
      <c r="O174" s="2">
        <v>10.3</v>
      </c>
      <c r="P174" s="2" t="s">
        <v>17</v>
      </c>
      <c r="Q174" s="2" t="s">
        <v>17</v>
      </c>
      <c r="R174" s="2" t="s">
        <v>17</v>
      </c>
      <c r="S174" s="2" t="s">
        <v>17</v>
      </c>
      <c r="T174" s="2" t="s">
        <v>17</v>
      </c>
      <c r="U174" s="2" t="s">
        <v>17</v>
      </c>
      <c r="V174" s="2" t="s">
        <v>17</v>
      </c>
      <c r="W174" s="2" t="s">
        <v>17</v>
      </c>
      <c r="X174" s="2"/>
      <c r="Y174" s="2"/>
      <c r="Z174" s="2" t="s">
        <v>17</v>
      </c>
      <c r="AA174" s="2">
        <v>1900</v>
      </c>
      <c r="AB174" s="2" t="s">
        <v>22</v>
      </c>
    </row>
    <row r="175" spans="1:28" ht="12.75" customHeight="1" x14ac:dyDescent="0.2">
      <c r="A175" s="2"/>
      <c r="B175" s="2">
        <v>1946</v>
      </c>
      <c r="C175" s="2">
        <v>1</v>
      </c>
      <c r="D175" s="2">
        <v>0</v>
      </c>
      <c r="E175" s="2">
        <v>0</v>
      </c>
      <c r="F175" s="2">
        <v>0</v>
      </c>
      <c r="G175" s="2">
        <v>0</v>
      </c>
      <c r="H175" s="2"/>
      <c r="I175" s="4"/>
      <c r="J175" s="9"/>
      <c r="K175" s="9"/>
      <c r="L175" s="9"/>
      <c r="M175" s="9"/>
      <c r="N175" s="9"/>
      <c r="O175" s="2">
        <v>28.4</v>
      </c>
      <c r="P175" s="2" t="s">
        <v>17</v>
      </c>
      <c r="Q175" s="2" t="s">
        <v>17</v>
      </c>
      <c r="R175" s="2" t="s">
        <v>17</v>
      </c>
      <c r="S175" s="2" t="s">
        <v>17</v>
      </c>
      <c r="T175" s="2" t="s">
        <v>17</v>
      </c>
      <c r="U175" s="2" t="s">
        <v>17</v>
      </c>
      <c r="V175" s="2" t="s">
        <v>17</v>
      </c>
      <c r="W175" s="2" t="s">
        <v>17</v>
      </c>
      <c r="X175" s="2"/>
      <c r="Y175" s="2"/>
      <c r="Z175" s="2" t="s">
        <v>17</v>
      </c>
      <c r="AA175" s="2">
        <v>2450</v>
      </c>
      <c r="AB175" s="2" t="s">
        <v>23</v>
      </c>
    </row>
    <row r="176" spans="1:28" ht="12.75" customHeight="1" x14ac:dyDescent="0.2">
      <c r="A176" s="2"/>
      <c r="B176" s="2">
        <v>1946</v>
      </c>
      <c r="C176" s="2">
        <v>2</v>
      </c>
      <c r="D176" s="2">
        <v>0</v>
      </c>
      <c r="E176" s="2">
        <v>0</v>
      </c>
      <c r="F176" s="2">
        <v>0</v>
      </c>
      <c r="G176" s="2">
        <v>0</v>
      </c>
      <c r="H176" s="2"/>
      <c r="I176" s="4"/>
      <c r="J176" s="9"/>
      <c r="K176" s="9"/>
      <c r="L176" s="9"/>
      <c r="M176" s="9"/>
      <c r="N176" s="9"/>
      <c r="O176" s="2">
        <v>11.7</v>
      </c>
      <c r="P176" s="2" t="s">
        <v>17</v>
      </c>
      <c r="Q176" s="2" t="s">
        <v>17</v>
      </c>
      <c r="R176" s="2" t="s">
        <v>17</v>
      </c>
      <c r="S176" s="2" t="s">
        <v>17</v>
      </c>
      <c r="T176" s="2" t="s">
        <v>17</v>
      </c>
      <c r="U176" s="2" t="s">
        <v>17</v>
      </c>
      <c r="V176" s="2" t="s">
        <v>17</v>
      </c>
      <c r="W176" s="2" t="s">
        <v>17</v>
      </c>
      <c r="X176" s="2"/>
      <c r="Y176" s="2"/>
      <c r="Z176" s="2" t="s">
        <v>17</v>
      </c>
      <c r="AA176" s="2">
        <v>1270</v>
      </c>
      <c r="AB176" s="2" t="s">
        <v>23</v>
      </c>
    </row>
    <row r="177" spans="1:28" ht="12.75" customHeight="1" x14ac:dyDescent="0.2">
      <c r="A177" s="2"/>
      <c r="B177" s="2">
        <v>1946</v>
      </c>
      <c r="C177" s="2">
        <v>3</v>
      </c>
      <c r="D177" s="2">
        <v>0</v>
      </c>
      <c r="E177" s="2">
        <v>30</v>
      </c>
      <c r="F177" s="2">
        <v>0</v>
      </c>
      <c r="G177" s="2">
        <v>0</v>
      </c>
      <c r="H177" s="2"/>
      <c r="I177" s="4"/>
      <c r="J177" s="9"/>
      <c r="K177" s="9"/>
      <c r="L177" s="9"/>
      <c r="M177" s="9"/>
      <c r="N177" s="9"/>
      <c r="O177" s="2">
        <v>12.9</v>
      </c>
      <c r="P177" s="2" t="s">
        <v>17</v>
      </c>
      <c r="Q177" s="2" t="s">
        <v>17</v>
      </c>
      <c r="R177" s="2" t="s">
        <v>17</v>
      </c>
      <c r="S177" s="2" t="s">
        <v>17</v>
      </c>
      <c r="T177" s="2" t="s">
        <v>17</v>
      </c>
      <c r="U177" s="2" t="s">
        <v>17</v>
      </c>
      <c r="V177" s="2" t="s">
        <v>17</v>
      </c>
      <c r="W177" s="2" t="s">
        <v>17</v>
      </c>
      <c r="X177" s="2"/>
      <c r="Y177" s="2"/>
      <c r="Z177" s="2" t="s">
        <v>17</v>
      </c>
      <c r="AA177" s="2">
        <v>1430</v>
      </c>
      <c r="AB177" s="2" t="s">
        <v>23</v>
      </c>
    </row>
    <row r="178" spans="1:28" ht="12.75" customHeight="1" x14ac:dyDescent="0.2">
      <c r="A178" s="2"/>
      <c r="B178" s="2">
        <v>1946</v>
      </c>
      <c r="C178" s="2">
        <v>4</v>
      </c>
      <c r="D178" s="2">
        <v>33</v>
      </c>
      <c r="E178" s="2">
        <v>30</v>
      </c>
      <c r="F178" s="2">
        <v>0</v>
      </c>
      <c r="G178" s="2">
        <v>0</v>
      </c>
      <c r="H178" s="2"/>
      <c r="I178" s="4"/>
      <c r="J178" s="9"/>
      <c r="K178" s="9"/>
      <c r="L178" s="9"/>
      <c r="M178" s="9"/>
      <c r="N178" s="9"/>
      <c r="O178" s="2">
        <v>20.9</v>
      </c>
      <c r="P178" s="2" t="s">
        <v>17</v>
      </c>
      <c r="Q178" s="2" t="s">
        <v>17</v>
      </c>
      <c r="R178" s="2" t="s">
        <v>17</v>
      </c>
      <c r="S178" s="2" t="s">
        <v>17</v>
      </c>
      <c r="T178" s="2" t="s">
        <v>17</v>
      </c>
      <c r="U178" s="2" t="s">
        <v>17</v>
      </c>
      <c r="V178" s="2" t="s">
        <v>17</v>
      </c>
      <c r="W178" s="2" t="s">
        <v>17</v>
      </c>
      <c r="X178" s="2"/>
      <c r="Y178" s="2"/>
      <c r="Z178" s="2" t="s">
        <v>17</v>
      </c>
      <c r="AA178" s="2">
        <v>2490</v>
      </c>
      <c r="AB178" s="2" t="s">
        <v>23</v>
      </c>
    </row>
    <row r="179" spans="1:28" ht="12.75" customHeight="1" x14ac:dyDescent="0.2">
      <c r="A179" s="2"/>
      <c r="B179" s="2">
        <v>1946</v>
      </c>
      <c r="C179" s="2">
        <v>5</v>
      </c>
      <c r="D179" s="2">
        <v>33</v>
      </c>
      <c r="E179" s="2">
        <v>30</v>
      </c>
      <c r="F179" s="2">
        <v>30</v>
      </c>
      <c r="G179" s="2">
        <v>0</v>
      </c>
      <c r="H179" s="2"/>
      <c r="I179" s="4"/>
      <c r="J179" s="9"/>
      <c r="K179" s="9"/>
      <c r="L179" s="9"/>
      <c r="M179" s="9"/>
      <c r="N179" s="9"/>
      <c r="O179" s="2">
        <v>15.1</v>
      </c>
      <c r="P179" s="2" t="s">
        <v>17</v>
      </c>
      <c r="Q179" s="2" t="s">
        <v>17</v>
      </c>
      <c r="R179" s="2" t="s">
        <v>17</v>
      </c>
      <c r="S179" s="2" t="s">
        <v>17</v>
      </c>
      <c r="T179" s="2" t="s">
        <v>17</v>
      </c>
      <c r="U179" s="2" t="s">
        <v>17</v>
      </c>
      <c r="V179" s="2" t="s">
        <v>17</v>
      </c>
      <c r="W179" s="2" t="s">
        <v>17</v>
      </c>
      <c r="X179" s="2"/>
      <c r="Y179" s="2"/>
      <c r="Z179" s="2" t="s">
        <v>17</v>
      </c>
      <c r="AA179" s="2">
        <v>1740</v>
      </c>
      <c r="AB179" s="2" t="s">
        <v>23</v>
      </c>
    </row>
    <row r="180" spans="1:28" ht="12.75" customHeight="1" x14ac:dyDescent="0.2">
      <c r="A180" s="2"/>
      <c r="B180" s="2">
        <v>1946</v>
      </c>
      <c r="C180" s="2">
        <v>6</v>
      </c>
      <c r="D180" s="2">
        <v>33</v>
      </c>
      <c r="E180" s="2">
        <v>30</v>
      </c>
      <c r="F180" s="2">
        <v>30</v>
      </c>
      <c r="G180" s="2">
        <v>0</v>
      </c>
      <c r="H180" s="2"/>
      <c r="I180" s="4"/>
      <c r="J180" s="9"/>
      <c r="K180" s="9"/>
      <c r="L180" s="9"/>
      <c r="M180" s="9"/>
      <c r="N180" s="9"/>
      <c r="O180" s="2">
        <v>12.1</v>
      </c>
      <c r="P180" s="2" t="s">
        <v>17</v>
      </c>
      <c r="Q180" s="2" t="s">
        <v>17</v>
      </c>
      <c r="R180" s="2" t="s">
        <v>17</v>
      </c>
      <c r="S180" s="2" t="s">
        <v>17</v>
      </c>
      <c r="T180" s="2" t="s">
        <v>17</v>
      </c>
      <c r="U180" s="2" t="s">
        <v>17</v>
      </c>
      <c r="V180" s="2" t="s">
        <v>17</v>
      </c>
      <c r="W180" s="2" t="s">
        <v>17</v>
      </c>
      <c r="X180" s="2"/>
      <c r="Y180" s="2"/>
      <c r="Z180" s="2" t="s">
        <v>17</v>
      </c>
      <c r="AA180" s="2">
        <v>1670</v>
      </c>
      <c r="AB180" s="2" t="s">
        <v>23</v>
      </c>
    </row>
    <row r="181" spans="1:28" ht="12.75" customHeight="1" x14ac:dyDescent="0.2">
      <c r="A181" s="2"/>
      <c r="B181" s="2">
        <v>1947</v>
      </c>
      <c r="C181" s="2">
        <v>1</v>
      </c>
      <c r="D181" s="2">
        <v>120</v>
      </c>
      <c r="E181" s="2">
        <v>0</v>
      </c>
      <c r="F181" s="2">
        <v>0</v>
      </c>
      <c r="G181" s="2">
        <v>0</v>
      </c>
      <c r="H181" s="2"/>
      <c r="I181" s="4"/>
      <c r="J181" s="9"/>
      <c r="K181" s="9"/>
      <c r="L181" s="9"/>
      <c r="M181" s="9"/>
      <c r="N181" s="9"/>
      <c r="O181" s="2">
        <v>21.2</v>
      </c>
      <c r="P181" s="2" t="s">
        <v>17</v>
      </c>
      <c r="Q181" s="2" t="s">
        <v>17</v>
      </c>
      <c r="R181" s="2" t="s">
        <v>17</v>
      </c>
      <c r="S181" s="2" t="s">
        <v>17</v>
      </c>
      <c r="T181" s="2" t="s">
        <v>17</v>
      </c>
      <c r="U181" s="2" t="s">
        <v>17</v>
      </c>
      <c r="V181" s="2" t="s">
        <v>17</v>
      </c>
      <c r="W181" s="2" t="s">
        <v>17</v>
      </c>
      <c r="X181" s="2"/>
      <c r="Y181" s="2"/>
      <c r="Z181" s="2" t="s">
        <v>17</v>
      </c>
      <c r="AA181" s="2">
        <v>2170</v>
      </c>
      <c r="AB181" s="2" t="s">
        <v>23</v>
      </c>
    </row>
    <row r="182" spans="1:28" ht="12.75" customHeight="1" x14ac:dyDescent="0.2">
      <c r="A182" s="2"/>
      <c r="B182" s="2">
        <v>1947</v>
      </c>
      <c r="C182" s="2">
        <v>2</v>
      </c>
      <c r="D182" s="2">
        <v>0</v>
      </c>
      <c r="E182" s="2">
        <v>0</v>
      </c>
      <c r="F182" s="2">
        <v>0</v>
      </c>
      <c r="G182" s="2">
        <v>0</v>
      </c>
      <c r="H182" s="2"/>
      <c r="I182" s="4"/>
      <c r="J182" s="9"/>
      <c r="K182" s="9"/>
      <c r="L182" s="9"/>
      <c r="M182" s="9"/>
      <c r="N182" s="9"/>
      <c r="O182" s="2">
        <v>18.7</v>
      </c>
      <c r="P182" s="2" t="s">
        <v>17</v>
      </c>
      <c r="Q182" s="2" t="s">
        <v>17</v>
      </c>
      <c r="R182" s="2" t="s">
        <v>17</v>
      </c>
      <c r="S182" s="2" t="s">
        <v>17</v>
      </c>
      <c r="T182" s="2" t="s">
        <v>17</v>
      </c>
      <c r="U182" s="2" t="s">
        <v>17</v>
      </c>
      <c r="V182" s="2" t="s">
        <v>17</v>
      </c>
      <c r="W182" s="2" t="s">
        <v>17</v>
      </c>
      <c r="X182" s="2"/>
      <c r="Y182" s="2"/>
      <c r="Z182" s="2" t="s">
        <v>17</v>
      </c>
      <c r="AA182" s="2">
        <v>1570</v>
      </c>
      <c r="AB182" s="2" t="s">
        <v>23</v>
      </c>
    </row>
    <row r="183" spans="1:28" ht="12.75" customHeight="1" x14ac:dyDescent="0.2">
      <c r="A183" s="2"/>
      <c r="B183" s="2">
        <v>1947</v>
      </c>
      <c r="C183" s="2">
        <v>3</v>
      </c>
      <c r="D183" s="2">
        <v>0</v>
      </c>
      <c r="E183" s="2">
        <v>30</v>
      </c>
      <c r="F183" s="2">
        <v>0</v>
      </c>
      <c r="G183" s="2">
        <v>0</v>
      </c>
      <c r="H183" s="2"/>
      <c r="I183" s="4"/>
      <c r="J183" s="9"/>
      <c r="K183" s="9"/>
      <c r="L183" s="9"/>
      <c r="M183" s="9"/>
      <c r="N183" s="9"/>
      <c r="O183" s="2">
        <v>20.399999999999999</v>
      </c>
      <c r="P183" s="2" t="s">
        <v>17</v>
      </c>
      <c r="Q183" s="2" t="s">
        <v>17</v>
      </c>
      <c r="R183" s="2" t="s">
        <v>17</v>
      </c>
      <c r="S183" s="2" t="s">
        <v>17</v>
      </c>
      <c r="T183" s="2" t="s">
        <v>17</v>
      </c>
      <c r="U183" s="2" t="s">
        <v>17</v>
      </c>
      <c r="V183" s="2" t="s">
        <v>17</v>
      </c>
      <c r="W183" s="2" t="s">
        <v>17</v>
      </c>
      <c r="X183" s="2"/>
      <c r="Y183" s="2"/>
      <c r="Z183" s="2" t="s">
        <v>17</v>
      </c>
      <c r="AA183" s="2">
        <v>1900</v>
      </c>
      <c r="AB183" s="2" t="s">
        <v>23</v>
      </c>
    </row>
    <row r="184" spans="1:28" ht="12.75" customHeight="1" x14ac:dyDescent="0.2">
      <c r="A184" s="2"/>
      <c r="B184" s="2">
        <v>1947</v>
      </c>
      <c r="C184" s="2">
        <v>4</v>
      </c>
      <c r="D184" s="2">
        <v>33</v>
      </c>
      <c r="E184" s="2">
        <v>30</v>
      </c>
      <c r="F184" s="2">
        <v>0</v>
      </c>
      <c r="G184" s="2">
        <v>0</v>
      </c>
      <c r="H184" s="2"/>
      <c r="I184" s="4"/>
      <c r="J184" s="9"/>
      <c r="K184" s="9"/>
      <c r="L184" s="9"/>
      <c r="M184" s="9"/>
      <c r="N184" s="9"/>
      <c r="O184" s="2">
        <v>22.8</v>
      </c>
      <c r="P184" s="2" t="s">
        <v>17</v>
      </c>
      <c r="Q184" s="2" t="s">
        <v>17</v>
      </c>
      <c r="R184" s="2" t="s">
        <v>17</v>
      </c>
      <c r="S184" s="2" t="s">
        <v>17</v>
      </c>
      <c r="T184" s="2" t="s">
        <v>17</v>
      </c>
      <c r="U184" s="2" t="s">
        <v>17</v>
      </c>
      <c r="V184" s="2" t="s">
        <v>17</v>
      </c>
      <c r="W184" s="2" t="s">
        <v>17</v>
      </c>
      <c r="X184" s="2"/>
      <c r="Y184" s="2"/>
      <c r="Z184" s="2" t="s">
        <v>17</v>
      </c>
      <c r="AA184" s="2">
        <v>2100</v>
      </c>
      <c r="AB184" s="2" t="s">
        <v>23</v>
      </c>
    </row>
    <row r="185" spans="1:28" ht="12.75" customHeight="1" x14ac:dyDescent="0.2">
      <c r="A185" s="2"/>
      <c r="B185" s="2">
        <v>1947</v>
      </c>
      <c r="C185" s="2">
        <v>5</v>
      </c>
      <c r="D185" s="2">
        <v>33</v>
      </c>
      <c r="E185" s="2">
        <v>30</v>
      </c>
      <c r="F185" s="2">
        <v>30</v>
      </c>
      <c r="G185" s="2">
        <v>0</v>
      </c>
      <c r="H185" s="2"/>
      <c r="I185" s="4"/>
      <c r="J185" s="9"/>
      <c r="K185" s="9"/>
      <c r="L185" s="9"/>
      <c r="M185" s="9"/>
      <c r="N185" s="9"/>
      <c r="O185" s="2">
        <v>24.1</v>
      </c>
      <c r="P185" s="2" t="s">
        <v>17</v>
      </c>
      <c r="Q185" s="2" t="s">
        <v>17</v>
      </c>
      <c r="R185" s="2" t="s">
        <v>17</v>
      </c>
      <c r="S185" s="2" t="s">
        <v>17</v>
      </c>
      <c r="T185" s="2" t="s">
        <v>17</v>
      </c>
      <c r="U185" s="2" t="s">
        <v>17</v>
      </c>
      <c r="V185" s="2" t="s">
        <v>17</v>
      </c>
      <c r="W185" s="2" t="s">
        <v>17</v>
      </c>
      <c r="X185" s="2"/>
      <c r="Y185" s="2"/>
      <c r="Z185" s="2" t="s">
        <v>17</v>
      </c>
      <c r="AA185" s="2">
        <v>1980</v>
      </c>
      <c r="AB185" s="2" t="s">
        <v>23</v>
      </c>
    </row>
    <row r="186" spans="1:28" ht="12.75" customHeight="1" x14ac:dyDescent="0.2">
      <c r="A186" s="2"/>
      <c r="B186" s="2">
        <v>1947</v>
      </c>
      <c r="C186" s="2">
        <v>6</v>
      </c>
      <c r="D186" s="2">
        <v>33</v>
      </c>
      <c r="E186" s="2">
        <v>30</v>
      </c>
      <c r="F186" s="2">
        <v>30</v>
      </c>
      <c r="G186" s="2">
        <v>0</v>
      </c>
      <c r="H186" s="2"/>
      <c r="I186" s="4"/>
      <c r="J186" s="9"/>
      <c r="K186" s="9"/>
      <c r="L186" s="9"/>
      <c r="M186" s="9"/>
      <c r="N186" s="9"/>
      <c r="O186" s="2">
        <v>20</v>
      </c>
      <c r="P186" s="2" t="s">
        <v>17</v>
      </c>
      <c r="Q186" s="2" t="s">
        <v>17</v>
      </c>
      <c r="R186" s="2" t="s">
        <v>17</v>
      </c>
      <c r="S186" s="2" t="s">
        <v>17</v>
      </c>
      <c r="T186" s="2" t="s">
        <v>17</v>
      </c>
      <c r="U186" s="2" t="s">
        <v>17</v>
      </c>
      <c r="V186" s="2" t="s">
        <v>17</v>
      </c>
      <c r="W186" s="2" t="s">
        <v>17</v>
      </c>
      <c r="X186" s="2"/>
      <c r="Y186" s="2"/>
      <c r="Z186" s="2" t="s">
        <v>17</v>
      </c>
      <c r="AA186" s="2">
        <v>2070</v>
      </c>
      <c r="AB186" s="2" t="s">
        <v>23</v>
      </c>
    </row>
    <row r="187" spans="1:28" ht="12.75" customHeight="1" x14ac:dyDescent="0.2">
      <c r="A187" s="2"/>
      <c r="B187" s="2">
        <v>1948</v>
      </c>
      <c r="C187" s="2">
        <v>1</v>
      </c>
      <c r="D187" s="2">
        <v>0</v>
      </c>
      <c r="E187" s="2">
        <v>0</v>
      </c>
      <c r="F187" s="2">
        <v>0</v>
      </c>
      <c r="G187" s="2">
        <v>0</v>
      </c>
      <c r="H187" s="2"/>
      <c r="I187" s="4"/>
      <c r="J187" s="9"/>
      <c r="K187" s="9"/>
      <c r="L187" s="9"/>
      <c r="M187" s="9"/>
      <c r="N187" s="9"/>
      <c r="O187" s="2">
        <v>24.9</v>
      </c>
      <c r="P187" s="2" t="s">
        <v>17</v>
      </c>
      <c r="Q187" s="2" t="s">
        <v>17</v>
      </c>
      <c r="R187" s="2" t="s">
        <v>17</v>
      </c>
      <c r="S187" s="2" t="s">
        <v>17</v>
      </c>
      <c r="T187" s="2" t="s">
        <v>17</v>
      </c>
      <c r="U187" s="2" t="s">
        <v>17</v>
      </c>
      <c r="V187" s="2" t="s">
        <v>17</v>
      </c>
      <c r="W187" s="2" t="s">
        <v>17</v>
      </c>
      <c r="X187" s="2"/>
      <c r="Y187" s="2"/>
      <c r="Z187" s="2" t="s">
        <v>17</v>
      </c>
      <c r="AA187" s="2">
        <v>2290</v>
      </c>
      <c r="AB187" s="2" t="s">
        <v>23</v>
      </c>
    </row>
    <row r="188" spans="1:28" ht="12.75" customHeight="1" x14ac:dyDescent="0.2">
      <c r="A188" s="2"/>
      <c r="B188" s="2">
        <v>1948</v>
      </c>
      <c r="C188" s="2">
        <v>2</v>
      </c>
      <c r="D188" s="2">
        <v>0</v>
      </c>
      <c r="E188" s="2">
        <v>0</v>
      </c>
      <c r="F188" s="2">
        <v>0</v>
      </c>
      <c r="G188" s="2">
        <v>0</v>
      </c>
      <c r="H188" s="2"/>
      <c r="I188" s="4"/>
      <c r="J188" s="9"/>
      <c r="K188" s="9"/>
      <c r="L188" s="9"/>
      <c r="M188" s="9"/>
      <c r="N188" s="9"/>
      <c r="O188" s="2">
        <v>18.100000000000001</v>
      </c>
      <c r="P188" s="2" t="s">
        <v>17</v>
      </c>
      <c r="Q188" s="2" t="s">
        <v>17</v>
      </c>
      <c r="R188" s="2" t="s">
        <v>17</v>
      </c>
      <c r="S188" s="2" t="s">
        <v>17</v>
      </c>
      <c r="T188" s="2" t="s">
        <v>17</v>
      </c>
      <c r="U188" s="2" t="s">
        <v>17</v>
      </c>
      <c r="V188" s="2" t="s">
        <v>17</v>
      </c>
      <c r="W188" s="2" t="s">
        <v>17</v>
      </c>
      <c r="X188" s="2"/>
      <c r="Y188" s="2"/>
      <c r="Z188" s="2" t="s">
        <v>17</v>
      </c>
      <c r="AA188" s="2">
        <v>1610</v>
      </c>
      <c r="AB188" s="2" t="s">
        <v>23</v>
      </c>
    </row>
    <row r="189" spans="1:28" ht="12.75" customHeight="1" x14ac:dyDescent="0.2">
      <c r="A189" s="2"/>
      <c r="B189" s="2">
        <v>1948</v>
      </c>
      <c r="C189" s="2">
        <v>3</v>
      </c>
      <c r="D189" s="2">
        <v>0</v>
      </c>
      <c r="E189" s="2">
        <v>30</v>
      </c>
      <c r="F189" s="2">
        <v>0</v>
      </c>
      <c r="G189" s="2">
        <v>0</v>
      </c>
      <c r="H189" s="2"/>
      <c r="I189" s="4"/>
      <c r="J189" s="9"/>
      <c r="K189" s="9"/>
      <c r="L189" s="9"/>
      <c r="M189" s="9"/>
      <c r="N189" s="9"/>
      <c r="O189" s="2">
        <v>33</v>
      </c>
      <c r="P189" s="2" t="s">
        <v>17</v>
      </c>
      <c r="Q189" s="2" t="s">
        <v>17</v>
      </c>
      <c r="R189" s="2" t="s">
        <v>17</v>
      </c>
      <c r="S189" s="2" t="s">
        <v>17</v>
      </c>
      <c r="T189" s="2" t="s">
        <v>17</v>
      </c>
      <c r="U189" s="2" t="s">
        <v>17</v>
      </c>
      <c r="V189" s="2" t="s">
        <v>17</v>
      </c>
      <c r="W189" s="2" t="s">
        <v>17</v>
      </c>
      <c r="X189" s="2"/>
      <c r="Y189" s="2"/>
      <c r="Z189" s="2" t="s">
        <v>17</v>
      </c>
      <c r="AA189" s="2">
        <v>2550</v>
      </c>
      <c r="AB189" s="2" t="s">
        <v>23</v>
      </c>
    </row>
    <row r="190" spans="1:28" ht="12.75" customHeight="1" x14ac:dyDescent="0.2">
      <c r="A190" s="2"/>
      <c r="B190" s="2">
        <v>1948</v>
      </c>
      <c r="C190" s="2">
        <v>4</v>
      </c>
      <c r="D190" s="2">
        <v>33</v>
      </c>
      <c r="E190" s="2">
        <v>30</v>
      </c>
      <c r="F190" s="2">
        <v>0</v>
      </c>
      <c r="G190" s="2">
        <v>0</v>
      </c>
      <c r="H190" s="2"/>
      <c r="I190" s="4"/>
      <c r="J190" s="9"/>
      <c r="K190" s="9"/>
      <c r="L190" s="9"/>
      <c r="M190" s="9"/>
      <c r="N190" s="9"/>
      <c r="O190" s="2">
        <v>34.4</v>
      </c>
      <c r="P190" s="2" t="s">
        <v>17</v>
      </c>
      <c r="Q190" s="2" t="s">
        <v>17</v>
      </c>
      <c r="R190" s="2" t="s">
        <v>17</v>
      </c>
      <c r="S190" s="2" t="s">
        <v>17</v>
      </c>
      <c r="T190" s="2" t="s">
        <v>17</v>
      </c>
      <c r="U190" s="2" t="s">
        <v>17</v>
      </c>
      <c r="V190" s="2" t="s">
        <v>17</v>
      </c>
      <c r="W190" s="2" t="s">
        <v>17</v>
      </c>
      <c r="X190" s="2"/>
      <c r="Y190" s="2"/>
      <c r="Z190" s="2" t="s">
        <v>17</v>
      </c>
      <c r="AA190" s="2">
        <v>2790</v>
      </c>
      <c r="AB190" s="2" t="s">
        <v>23</v>
      </c>
    </row>
    <row r="191" spans="1:28" ht="12.75" customHeight="1" x14ac:dyDescent="0.2">
      <c r="A191" s="2"/>
      <c r="B191" s="2">
        <v>1948</v>
      </c>
      <c r="C191" s="2">
        <v>5</v>
      </c>
      <c r="D191" s="2">
        <v>33</v>
      </c>
      <c r="E191" s="2">
        <v>30</v>
      </c>
      <c r="F191" s="2">
        <v>30</v>
      </c>
      <c r="G191" s="2">
        <v>0</v>
      </c>
      <c r="H191" s="2"/>
      <c r="I191" s="4"/>
      <c r="J191" s="9"/>
      <c r="K191" s="9"/>
      <c r="L191" s="9"/>
      <c r="M191" s="9"/>
      <c r="N191" s="9"/>
      <c r="O191" s="2">
        <v>34.4</v>
      </c>
      <c r="P191" s="2" t="s">
        <v>17</v>
      </c>
      <c r="Q191" s="2" t="s">
        <v>17</v>
      </c>
      <c r="R191" s="2" t="s">
        <v>17</v>
      </c>
      <c r="S191" s="2" t="s">
        <v>17</v>
      </c>
      <c r="T191" s="2" t="s">
        <v>17</v>
      </c>
      <c r="U191" s="2" t="s">
        <v>17</v>
      </c>
      <c r="V191" s="2" t="s">
        <v>17</v>
      </c>
      <c r="W191" s="2" t="s">
        <v>17</v>
      </c>
      <c r="X191" s="2"/>
      <c r="Y191" s="2"/>
      <c r="Z191" s="2" t="s">
        <v>17</v>
      </c>
      <c r="AA191" s="2">
        <v>2800</v>
      </c>
      <c r="AB191" s="2" t="s">
        <v>23</v>
      </c>
    </row>
    <row r="192" spans="1:28" ht="12.75" customHeight="1" x14ac:dyDescent="0.2">
      <c r="A192" s="2"/>
      <c r="B192" s="2">
        <v>1948</v>
      </c>
      <c r="C192" s="2">
        <v>6</v>
      </c>
      <c r="D192" s="2">
        <v>33</v>
      </c>
      <c r="E192" s="2">
        <v>30</v>
      </c>
      <c r="F192" s="2">
        <v>30</v>
      </c>
      <c r="G192" s="2">
        <v>0</v>
      </c>
      <c r="H192" s="2"/>
      <c r="I192" s="4"/>
      <c r="J192" s="9"/>
      <c r="K192" s="9"/>
      <c r="L192" s="9"/>
      <c r="M192" s="9"/>
      <c r="N192" s="9"/>
      <c r="O192" s="2">
        <v>33.700000000000003</v>
      </c>
      <c r="P192" s="2" t="s">
        <v>17</v>
      </c>
      <c r="Q192" s="2" t="s">
        <v>17</v>
      </c>
      <c r="R192" s="2" t="s">
        <v>17</v>
      </c>
      <c r="S192" s="2" t="s">
        <v>17</v>
      </c>
      <c r="T192" s="2" t="s">
        <v>17</v>
      </c>
      <c r="U192" s="2" t="s">
        <v>17</v>
      </c>
      <c r="V192" s="2" t="s">
        <v>17</v>
      </c>
      <c r="W192" s="2" t="s">
        <v>17</v>
      </c>
      <c r="X192" s="2"/>
      <c r="Y192" s="2"/>
      <c r="Z192" s="2" t="s">
        <v>17</v>
      </c>
      <c r="AA192" s="2">
        <v>2840</v>
      </c>
      <c r="AB192" s="2" t="s">
        <v>23</v>
      </c>
    </row>
    <row r="193" spans="1:28" ht="12.75" customHeight="1" x14ac:dyDescent="0.2">
      <c r="A193" s="2"/>
      <c r="B193" s="2">
        <v>1949</v>
      </c>
      <c r="C193" s="2">
        <v>1</v>
      </c>
      <c r="D193" s="2">
        <v>0</v>
      </c>
      <c r="E193" s="2">
        <v>0</v>
      </c>
      <c r="F193" s="2">
        <v>0</v>
      </c>
      <c r="G193" s="2">
        <v>0</v>
      </c>
      <c r="H193" s="2"/>
      <c r="I193" s="4"/>
      <c r="J193" s="9"/>
      <c r="K193" s="9"/>
      <c r="L193" s="9"/>
      <c r="M193" s="9"/>
      <c r="N193" s="9"/>
      <c r="O193" s="2">
        <v>20.9</v>
      </c>
      <c r="P193" s="2" t="s">
        <v>17</v>
      </c>
      <c r="Q193" s="2" t="s">
        <v>17</v>
      </c>
      <c r="R193" s="2" t="s">
        <v>17</v>
      </c>
      <c r="S193" s="2" t="s">
        <v>17</v>
      </c>
      <c r="T193" s="2" t="s">
        <v>17</v>
      </c>
      <c r="U193" s="2" t="s">
        <v>17</v>
      </c>
      <c r="V193" s="2" t="s">
        <v>17</v>
      </c>
      <c r="W193" s="2" t="s">
        <v>17</v>
      </c>
      <c r="X193" s="2"/>
      <c r="Y193" s="2"/>
      <c r="Z193" s="2" t="s">
        <v>17</v>
      </c>
      <c r="AA193" s="2">
        <v>2650</v>
      </c>
      <c r="AB193" s="2" t="s">
        <v>23</v>
      </c>
    </row>
    <row r="194" spans="1:28" ht="12.75" customHeight="1" x14ac:dyDescent="0.2">
      <c r="A194" s="2"/>
      <c r="B194" s="2">
        <v>1949</v>
      </c>
      <c r="C194" s="2">
        <v>2</v>
      </c>
      <c r="D194" s="2">
        <v>0</v>
      </c>
      <c r="E194" s="2">
        <v>0</v>
      </c>
      <c r="F194" s="2">
        <v>0</v>
      </c>
      <c r="G194" s="2">
        <v>0</v>
      </c>
      <c r="H194" s="2"/>
      <c r="I194" s="4"/>
      <c r="J194" s="9"/>
      <c r="K194" s="9"/>
      <c r="L194" s="9"/>
      <c r="M194" s="9"/>
      <c r="N194" s="9"/>
      <c r="O194" s="2">
        <v>9.8000000000000007</v>
      </c>
      <c r="P194" s="2" t="s">
        <v>17</v>
      </c>
      <c r="Q194" s="2" t="s">
        <v>17</v>
      </c>
      <c r="R194" s="2" t="s">
        <v>17</v>
      </c>
      <c r="S194" s="2" t="s">
        <v>17</v>
      </c>
      <c r="T194" s="2" t="s">
        <v>17</v>
      </c>
      <c r="U194" s="2" t="s">
        <v>17</v>
      </c>
      <c r="V194" s="2" t="s">
        <v>17</v>
      </c>
      <c r="W194" s="2" t="s">
        <v>17</v>
      </c>
      <c r="X194" s="2"/>
      <c r="Y194" s="2"/>
      <c r="Z194" s="2" t="s">
        <v>17</v>
      </c>
      <c r="AA194" s="2">
        <v>1130</v>
      </c>
      <c r="AB194" s="2" t="s">
        <v>23</v>
      </c>
    </row>
    <row r="195" spans="1:28" ht="12.75" customHeight="1" x14ac:dyDescent="0.2">
      <c r="A195" s="2"/>
      <c r="B195" s="2">
        <v>1949</v>
      </c>
      <c r="C195" s="2">
        <v>3</v>
      </c>
      <c r="D195" s="2">
        <v>0</v>
      </c>
      <c r="E195" s="2">
        <v>30</v>
      </c>
      <c r="F195" s="2">
        <v>0</v>
      </c>
      <c r="G195" s="2">
        <v>0</v>
      </c>
      <c r="H195" s="2"/>
      <c r="I195" s="4"/>
      <c r="J195" s="9"/>
      <c r="K195" s="9"/>
      <c r="L195" s="9"/>
      <c r="M195" s="9"/>
      <c r="N195" s="9"/>
      <c r="O195" s="2">
        <v>15.9</v>
      </c>
      <c r="P195" s="2" t="s">
        <v>17</v>
      </c>
      <c r="Q195" s="2" t="s">
        <v>17</v>
      </c>
      <c r="R195" s="2" t="s">
        <v>17</v>
      </c>
      <c r="S195" s="2" t="s">
        <v>17</v>
      </c>
      <c r="T195" s="2" t="s">
        <v>17</v>
      </c>
      <c r="U195" s="2" t="s">
        <v>17</v>
      </c>
      <c r="V195" s="2" t="s">
        <v>17</v>
      </c>
      <c r="W195" s="2" t="s">
        <v>17</v>
      </c>
      <c r="X195" s="2"/>
      <c r="Y195" s="2"/>
      <c r="Z195" s="2" t="s">
        <v>17</v>
      </c>
      <c r="AA195" s="2">
        <v>2180</v>
      </c>
      <c r="AB195" s="2" t="s">
        <v>23</v>
      </c>
    </row>
    <row r="196" spans="1:28" ht="12.75" customHeight="1" x14ac:dyDescent="0.2">
      <c r="A196" s="2"/>
      <c r="B196" s="2">
        <v>1949</v>
      </c>
      <c r="C196" s="2">
        <v>4</v>
      </c>
      <c r="D196" s="2">
        <v>33</v>
      </c>
      <c r="E196" s="2">
        <v>30</v>
      </c>
      <c r="F196" s="2">
        <v>0</v>
      </c>
      <c r="G196" s="2">
        <v>0</v>
      </c>
      <c r="H196" s="2"/>
      <c r="I196" s="4"/>
      <c r="J196" s="9"/>
      <c r="K196" s="9"/>
      <c r="L196" s="9"/>
      <c r="M196" s="9"/>
      <c r="N196" s="9"/>
      <c r="O196" s="2">
        <v>17.399999999999999</v>
      </c>
      <c r="P196" s="2" t="s">
        <v>17</v>
      </c>
      <c r="Q196" s="2" t="s">
        <v>17</v>
      </c>
      <c r="R196" s="2" t="s">
        <v>17</v>
      </c>
      <c r="S196" s="2" t="s">
        <v>17</v>
      </c>
      <c r="T196" s="2" t="s">
        <v>17</v>
      </c>
      <c r="U196" s="2" t="s">
        <v>17</v>
      </c>
      <c r="V196" s="2" t="s">
        <v>17</v>
      </c>
      <c r="W196" s="2" t="s">
        <v>17</v>
      </c>
      <c r="X196" s="2"/>
      <c r="Y196" s="2"/>
      <c r="Z196" s="2" t="s">
        <v>17</v>
      </c>
      <c r="AA196" s="2">
        <v>2090</v>
      </c>
      <c r="AB196" s="2" t="s">
        <v>23</v>
      </c>
    </row>
    <row r="197" spans="1:28" ht="12.75" customHeight="1" x14ac:dyDescent="0.2">
      <c r="A197" s="2"/>
      <c r="B197" s="2">
        <v>1949</v>
      </c>
      <c r="C197" s="2">
        <v>5</v>
      </c>
      <c r="D197" s="2">
        <v>33</v>
      </c>
      <c r="E197" s="2">
        <v>30</v>
      </c>
      <c r="F197" s="2">
        <v>30</v>
      </c>
      <c r="G197" s="2">
        <v>0</v>
      </c>
      <c r="H197" s="2"/>
      <c r="I197" s="4"/>
      <c r="J197" s="9"/>
      <c r="K197" s="9"/>
      <c r="L197" s="9"/>
      <c r="M197" s="9"/>
      <c r="N197" s="9"/>
      <c r="O197" s="2">
        <v>19.7</v>
      </c>
      <c r="P197" s="2" t="s">
        <v>17</v>
      </c>
      <c r="Q197" s="2" t="s">
        <v>17</v>
      </c>
      <c r="R197" s="2" t="s">
        <v>17</v>
      </c>
      <c r="S197" s="2" t="s">
        <v>17</v>
      </c>
      <c r="T197" s="2" t="s">
        <v>17</v>
      </c>
      <c r="U197" s="2" t="s">
        <v>17</v>
      </c>
      <c r="V197" s="2" t="s">
        <v>17</v>
      </c>
      <c r="W197" s="2" t="s">
        <v>17</v>
      </c>
      <c r="X197" s="2"/>
      <c r="Y197" s="2"/>
      <c r="Z197" s="2" t="s">
        <v>17</v>
      </c>
      <c r="AA197" s="2">
        <v>2390</v>
      </c>
      <c r="AB197" s="2" t="s">
        <v>23</v>
      </c>
    </row>
    <row r="198" spans="1:28" ht="12.75" customHeight="1" x14ac:dyDescent="0.2">
      <c r="A198" s="2"/>
      <c r="B198" s="2">
        <v>1949</v>
      </c>
      <c r="C198" s="2">
        <v>6</v>
      </c>
      <c r="D198" s="2">
        <v>33</v>
      </c>
      <c r="E198" s="2">
        <v>30</v>
      </c>
      <c r="F198" s="2">
        <v>30</v>
      </c>
      <c r="G198" s="2">
        <v>0</v>
      </c>
      <c r="H198" s="2"/>
      <c r="I198" s="4"/>
      <c r="J198" s="9"/>
      <c r="K198" s="9"/>
      <c r="L198" s="9"/>
      <c r="M198" s="9"/>
      <c r="N198" s="9"/>
      <c r="O198" s="2">
        <v>20.399999999999999</v>
      </c>
      <c r="P198" s="2" t="s">
        <v>17</v>
      </c>
      <c r="Q198" s="2" t="s">
        <v>17</v>
      </c>
      <c r="R198" s="2" t="s">
        <v>17</v>
      </c>
      <c r="S198" s="2" t="s">
        <v>17</v>
      </c>
      <c r="T198" s="2" t="s">
        <v>17</v>
      </c>
      <c r="U198" s="2" t="s">
        <v>17</v>
      </c>
      <c r="V198" s="2" t="s">
        <v>17</v>
      </c>
      <c r="W198" s="2" t="s">
        <v>17</v>
      </c>
      <c r="X198" s="2"/>
      <c r="Y198" s="2"/>
      <c r="Z198" s="2" t="s">
        <v>17</v>
      </c>
      <c r="AA198" s="2">
        <v>2430</v>
      </c>
      <c r="AB198" s="2" t="s">
        <v>23</v>
      </c>
    </row>
    <row r="199" spans="1:28" ht="12.75" customHeight="1" x14ac:dyDescent="0.2">
      <c r="A199" s="2"/>
      <c r="B199" s="2">
        <v>1950</v>
      </c>
      <c r="C199" s="2">
        <v>1</v>
      </c>
      <c r="D199" s="2">
        <v>0</v>
      </c>
      <c r="E199" s="2">
        <v>0</v>
      </c>
      <c r="F199" s="2">
        <v>0</v>
      </c>
      <c r="G199" s="2">
        <v>0</v>
      </c>
      <c r="H199" s="2"/>
      <c r="I199" s="4"/>
      <c r="J199" s="9"/>
      <c r="K199" s="9"/>
      <c r="L199" s="9"/>
      <c r="M199" s="9"/>
      <c r="N199" s="9"/>
      <c r="O199" s="2">
        <v>23.4</v>
      </c>
      <c r="P199" s="2" t="s">
        <v>17</v>
      </c>
      <c r="Q199" s="2" t="s">
        <v>17</v>
      </c>
      <c r="R199" s="2" t="s">
        <v>17</v>
      </c>
      <c r="S199" s="2" t="s">
        <v>17</v>
      </c>
      <c r="T199" s="2" t="s">
        <v>17</v>
      </c>
      <c r="U199" s="2" t="s">
        <v>17</v>
      </c>
      <c r="V199" s="2" t="s">
        <v>17</v>
      </c>
      <c r="W199" s="2" t="s">
        <v>17</v>
      </c>
      <c r="X199" s="2"/>
      <c r="Y199" s="2"/>
      <c r="Z199" s="2" t="s">
        <v>17</v>
      </c>
      <c r="AA199" s="2">
        <v>2530</v>
      </c>
      <c r="AB199" s="2" t="s">
        <v>23</v>
      </c>
    </row>
    <row r="200" spans="1:28" ht="12.75" customHeight="1" x14ac:dyDescent="0.2">
      <c r="A200" s="2"/>
      <c r="B200" s="2">
        <v>1950</v>
      </c>
      <c r="C200" s="2">
        <v>2</v>
      </c>
      <c r="D200" s="2">
        <v>0</v>
      </c>
      <c r="E200" s="2">
        <v>0</v>
      </c>
      <c r="F200" s="2">
        <v>0</v>
      </c>
      <c r="G200" s="2">
        <v>0</v>
      </c>
      <c r="H200" s="2"/>
      <c r="I200" s="4"/>
      <c r="J200" s="9"/>
      <c r="K200" s="9"/>
      <c r="L200" s="9"/>
      <c r="M200" s="9"/>
      <c r="N200" s="9"/>
      <c r="O200" s="2">
        <v>20.3</v>
      </c>
      <c r="P200" s="2" t="s">
        <v>17</v>
      </c>
      <c r="Q200" s="2" t="s">
        <v>17</v>
      </c>
      <c r="R200" s="2" t="s">
        <v>17</v>
      </c>
      <c r="S200" s="2" t="s">
        <v>17</v>
      </c>
      <c r="T200" s="2" t="s">
        <v>17</v>
      </c>
      <c r="U200" s="2" t="s">
        <v>17</v>
      </c>
      <c r="V200" s="2" t="s">
        <v>17</v>
      </c>
      <c r="W200" s="2" t="s">
        <v>17</v>
      </c>
      <c r="X200" s="2"/>
      <c r="Y200" s="2"/>
      <c r="Z200" s="2" t="s">
        <v>17</v>
      </c>
      <c r="AA200" s="2">
        <v>2105</v>
      </c>
      <c r="AB200" s="2" t="s">
        <v>23</v>
      </c>
    </row>
    <row r="201" spans="1:28" ht="12.75" customHeight="1" x14ac:dyDescent="0.2">
      <c r="A201" s="2"/>
      <c r="B201" s="2">
        <v>1950</v>
      </c>
      <c r="C201" s="2">
        <v>3</v>
      </c>
      <c r="D201" s="2">
        <v>0</v>
      </c>
      <c r="E201" s="2">
        <v>30</v>
      </c>
      <c r="F201" s="2">
        <v>0</v>
      </c>
      <c r="G201" s="2">
        <v>0</v>
      </c>
      <c r="H201" s="2"/>
      <c r="I201" s="4"/>
      <c r="J201" s="9"/>
      <c r="K201" s="9"/>
      <c r="L201" s="9"/>
      <c r="M201" s="9"/>
      <c r="N201" s="9"/>
      <c r="O201" s="2">
        <v>24.8</v>
      </c>
      <c r="P201" s="2" t="s">
        <v>17</v>
      </c>
      <c r="Q201" s="2" t="s">
        <v>17</v>
      </c>
      <c r="R201" s="2" t="s">
        <v>17</v>
      </c>
      <c r="S201" s="2" t="s">
        <v>17</v>
      </c>
      <c r="T201" s="2" t="s">
        <v>17</v>
      </c>
      <c r="U201" s="2" t="s">
        <v>17</v>
      </c>
      <c r="V201" s="2" t="s">
        <v>17</v>
      </c>
      <c r="W201" s="2" t="s">
        <v>17</v>
      </c>
      <c r="X201" s="2"/>
      <c r="Y201" s="2"/>
      <c r="Z201" s="2" t="s">
        <v>17</v>
      </c>
      <c r="AA201" s="2">
        <v>2385</v>
      </c>
      <c r="AB201" s="2" t="s">
        <v>23</v>
      </c>
    </row>
    <row r="202" spans="1:28" ht="12.75" customHeight="1" x14ac:dyDescent="0.2">
      <c r="A202" s="2"/>
      <c r="B202" s="2">
        <v>1950</v>
      </c>
      <c r="C202" s="2">
        <v>4</v>
      </c>
      <c r="D202" s="2">
        <v>33</v>
      </c>
      <c r="E202" s="2">
        <v>30</v>
      </c>
      <c r="F202" s="2">
        <v>0</v>
      </c>
      <c r="G202" s="2">
        <v>0</v>
      </c>
      <c r="H202" s="2"/>
      <c r="I202" s="4"/>
      <c r="J202" s="9"/>
      <c r="K202" s="9"/>
      <c r="L202" s="9"/>
      <c r="M202" s="9"/>
      <c r="N202" s="9"/>
      <c r="O202" s="2">
        <v>26.4</v>
      </c>
      <c r="P202" s="2" t="s">
        <v>17</v>
      </c>
      <c r="Q202" s="2" t="s">
        <v>17</v>
      </c>
      <c r="R202" s="2" t="s">
        <v>17</v>
      </c>
      <c r="S202" s="2" t="s">
        <v>17</v>
      </c>
      <c r="T202" s="2" t="s">
        <v>17</v>
      </c>
      <c r="U202" s="2" t="s">
        <v>17</v>
      </c>
      <c r="V202" s="2" t="s">
        <v>17</v>
      </c>
      <c r="W202" s="2" t="s">
        <v>17</v>
      </c>
      <c r="X202" s="2"/>
      <c r="Y202" s="2"/>
      <c r="Z202" s="2" t="s">
        <v>17</v>
      </c>
      <c r="AA202" s="2">
        <v>2560</v>
      </c>
      <c r="AB202" s="2" t="s">
        <v>23</v>
      </c>
    </row>
    <row r="203" spans="1:28" ht="12.75" customHeight="1" x14ac:dyDescent="0.2">
      <c r="A203" s="2"/>
      <c r="B203" s="2">
        <v>1950</v>
      </c>
      <c r="C203" s="2">
        <v>5</v>
      </c>
      <c r="D203" s="2">
        <v>33</v>
      </c>
      <c r="E203" s="2">
        <v>30</v>
      </c>
      <c r="F203" s="2">
        <v>30</v>
      </c>
      <c r="G203" s="2">
        <v>0</v>
      </c>
      <c r="H203" s="2"/>
      <c r="I203" s="4"/>
      <c r="J203" s="9"/>
      <c r="K203" s="9"/>
      <c r="L203" s="9"/>
      <c r="M203" s="9"/>
      <c r="N203" s="9"/>
      <c r="O203" s="2">
        <v>21.4</v>
      </c>
      <c r="P203" s="2" t="s">
        <v>17</v>
      </c>
      <c r="Q203" s="2" t="s">
        <v>17</v>
      </c>
      <c r="R203" s="2" t="s">
        <v>17</v>
      </c>
      <c r="S203" s="2" t="s">
        <v>17</v>
      </c>
      <c r="T203" s="2" t="s">
        <v>17</v>
      </c>
      <c r="U203" s="2" t="s">
        <v>17</v>
      </c>
      <c r="V203" s="2" t="s">
        <v>17</v>
      </c>
      <c r="W203" s="2" t="s">
        <v>17</v>
      </c>
      <c r="X203" s="2"/>
      <c r="Y203" s="2"/>
      <c r="Z203" s="2" t="s">
        <v>17</v>
      </c>
      <c r="AA203" s="2">
        <v>2165</v>
      </c>
      <c r="AB203" s="2" t="s">
        <v>23</v>
      </c>
    </row>
    <row r="204" spans="1:28" ht="12.75" customHeight="1" x14ac:dyDescent="0.2">
      <c r="A204" s="2"/>
      <c r="B204" s="2">
        <v>1950</v>
      </c>
      <c r="C204" s="2">
        <v>6</v>
      </c>
      <c r="D204" s="2">
        <v>33</v>
      </c>
      <c r="E204" s="2">
        <v>30</v>
      </c>
      <c r="F204" s="2">
        <v>30</v>
      </c>
      <c r="G204" s="2">
        <v>0</v>
      </c>
      <c r="H204" s="2"/>
      <c r="I204" s="4"/>
      <c r="J204" s="9"/>
      <c r="K204" s="9"/>
      <c r="L204" s="9"/>
      <c r="M204" s="9"/>
      <c r="N204" s="9"/>
      <c r="O204" s="2">
        <v>26.2</v>
      </c>
      <c r="P204" s="2" t="s">
        <v>17</v>
      </c>
      <c r="Q204" s="2" t="s">
        <v>17</v>
      </c>
      <c r="R204" s="2" t="s">
        <v>17</v>
      </c>
      <c r="S204" s="2" t="s">
        <v>17</v>
      </c>
      <c r="T204" s="2" t="s">
        <v>17</v>
      </c>
      <c r="U204" s="2" t="s">
        <v>17</v>
      </c>
      <c r="V204" s="2" t="s">
        <v>17</v>
      </c>
      <c r="W204" s="2" t="s">
        <v>17</v>
      </c>
      <c r="X204" s="2"/>
      <c r="Y204" s="2"/>
      <c r="Z204" s="2" t="s">
        <v>17</v>
      </c>
      <c r="AA204" s="2">
        <v>2560</v>
      </c>
      <c r="AB204" s="2" t="s">
        <v>23</v>
      </c>
    </row>
    <row r="205" spans="1:28" ht="12.75" customHeight="1" x14ac:dyDescent="0.2">
      <c r="A205" s="2"/>
      <c r="B205" s="2">
        <v>1951</v>
      </c>
      <c r="C205" s="2">
        <v>1</v>
      </c>
      <c r="D205" s="2">
        <v>120</v>
      </c>
      <c r="E205" s="2">
        <v>0</v>
      </c>
      <c r="F205" s="2">
        <v>0</v>
      </c>
      <c r="G205" s="2">
        <v>0</v>
      </c>
      <c r="H205" s="2"/>
      <c r="I205" s="4"/>
      <c r="J205" s="9"/>
      <c r="K205" s="9"/>
      <c r="L205" s="9"/>
      <c r="M205" s="9"/>
      <c r="N205" s="9"/>
      <c r="O205" s="2">
        <v>25.9</v>
      </c>
      <c r="P205" s="2" t="s">
        <v>17</v>
      </c>
      <c r="Q205" s="2" t="s">
        <v>17</v>
      </c>
      <c r="R205" s="2" t="s">
        <v>17</v>
      </c>
      <c r="S205" s="2" t="s">
        <v>17</v>
      </c>
      <c r="T205" s="2" t="s">
        <v>17</v>
      </c>
      <c r="U205" s="2" t="s">
        <v>17</v>
      </c>
      <c r="V205" s="2" t="s">
        <v>17</v>
      </c>
      <c r="W205" s="2" t="s">
        <v>17</v>
      </c>
      <c r="X205" s="2"/>
      <c r="Y205" s="2"/>
      <c r="Z205" s="2" t="s">
        <v>17</v>
      </c>
      <c r="AA205" s="2">
        <v>2150</v>
      </c>
      <c r="AB205" s="2" t="s">
        <v>23</v>
      </c>
    </row>
    <row r="206" spans="1:28" ht="12.75" customHeight="1" x14ac:dyDescent="0.2">
      <c r="A206" s="2"/>
      <c r="B206" s="2">
        <v>1951</v>
      </c>
      <c r="C206" s="2">
        <v>2</v>
      </c>
      <c r="D206" s="2">
        <v>0</v>
      </c>
      <c r="E206" s="2">
        <v>0</v>
      </c>
      <c r="F206" s="2">
        <v>0</v>
      </c>
      <c r="G206" s="2">
        <v>0</v>
      </c>
      <c r="H206" s="2"/>
      <c r="I206" s="4"/>
      <c r="J206" s="9"/>
      <c r="K206" s="9"/>
      <c r="L206" s="9"/>
      <c r="M206" s="9"/>
      <c r="N206" s="9"/>
      <c r="O206" s="2">
        <v>8.4</v>
      </c>
      <c r="P206" s="2" t="s">
        <v>17</v>
      </c>
      <c r="Q206" s="2" t="s">
        <v>17</v>
      </c>
      <c r="R206" s="2" t="s">
        <v>17</v>
      </c>
      <c r="S206" s="2" t="s">
        <v>17</v>
      </c>
      <c r="T206" s="2" t="s">
        <v>17</v>
      </c>
      <c r="U206" s="2" t="s">
        <v>17</v>
      </c>
      <c r="V206" s="2" t="s">
        <v>17</v>
      </c>
      <c r="W206" s="2" t="s">
        <v>17</v>
      </c>
      <c r="X206" s="2"/>
      <c r="Y206" s="2"/>
      <c r="Z206" s="2" t="s">
        <v>17</v>
      </c>
      <c r="AA206" s="2">
        <v>920</v>
      </c>
      <c r="AB206" s="2" t="s">
        <v>23</v>
      </c>
    </row>
    <row r="207" spans="1:28" ht="12.75" customHeight="1" x14ac:dyDescent="0.2">
      <c r="A207" s="2"/>
      <c r="B207" s="2">
        <v>1951</v>
      </c>
      <c r="C207" s="2">
        <v>3</v>
      </c>
      <c r="D207" s="2">
        <v>0</v>
      </c>
      <c r="E207" s="2">
        <v>30</v>
      </c>
      <c r="F207" s="2">
        <v>0</v>
      </c>
      <c r="G207" s="2">
        <v>0</v>
      </c>
      <c r="H207" s="2"/>
      <c r="I207" s="4"/>
      <c r="J207" s="9"/>
      <c r="K207" s="9"/>
      <c r="L207" s="9"/>
      <c r="M207" s="9"/>
      <c r="N207" s="9"/>
      <c r="O207" s="2">
        <v>18.5</v>
      </c>
      <c r="P207" s="2" t="s">
        <v>17</v>
      </c>
      <c r="Q207" s="2" t="s">
        <v>17</v>
      </c>
      <c r="R207" s="2" t="s">
        <v>17</v>
      </c>
      <c r="S207" s="2" t="s">
        <v>17</v>
      </c>
      <c r="T207" s="2" t="s">
        <v>17</v>
      </c>
      <c r="U207" s="2" t="s">
        <v>17</v>
      </c>
      <c r="V207" s="2" t="s">
        <v>17</v>
      </c>
      <c r="W207" s="2" t="s">
        <v>17</v>
      </c>
      <c r="X207" s="2"/>
      <c r="Y207" s="2"/>
      <c r="Z207" s="2" t="s">
        <v>17</v>
      </c>
      <c r="AA207" s="2">
        <v>2010</v>
      </c>
      <c r="AB207" s="2" t="s">
        <v>23</v>
      </c>
    </row>
    <row r="208" spans="1:28" ht="12.75" customHeight="1" x14ac:dyDescent="0.2">
      <c r="A208" s="2"/>
      <c r="B208" s="2">
        <v>1951</v>
      </c>
      <c r="C208" s="2">
        <v>4</v>
      </c>
      <c r="D208" s="2">
        <v>33</v>
      </c>
      <c r="E208" s="2">
        <v>30</v>
      </c>
      <c r="F208" s="2">
        <v>0</v>
      </c>
      <c r="G208" s="2">
        <v>0</v>
      </c>
      <c r="H208" s="2"/>
      <c r="I208" s="4"/>
      <c r="J208" s="9"/>
      <c r="K208" s="9"/>
      <c r="L208" s="9"/>
      <c r="M208" s="9"/>
      <c r="N208" s="9"/>
      <c r="O208" s="2">
        <v>21.4</v>
      </c>
      <c r="P208" s="2" t="s">
        <v>17</v>
      </c>
      <c r="Q208" s="2" t="s">
        <v>17</v>
      </c>
      <c r="R208" s="2" t="s">
        <v>17</v>
      </c>
      <c r="S208" s="2" t="s">
        <v>17</v>
      </c>
      <c r="T208" s="2" t="s">
        <v>17</v>
      </c>
      <c r="U208" s="2" t="s">
        <v>17</v>
      </c>
      <c r="V208" s="2" t="s">
        <v>17</v>
      </c>
      <c r="W208" s="2" t="s">
        <v>17</v>
      </c>
      <c r="X208" s="2"/>
      <c r="Y208" s="2"/>
      <c r="Z208" s="2" t="s">
        <v>17</v>
      </c>
      <c r="AA208" s="2">
        <v>2160</v>
      </c>
      <c r="AB208" s="2" t="s">
        <v>23</v>
      </c>
    </row>
    <row r="209" spans="1:28" ht="12.75" customHeight="1" x14ac:dyDescent="0.2">
      <c r="A209" s="2"/>
      <c r="B209" s="2">
        <v>1951</v>
      </c>
      <c r="C209" s="2">
        <v>5</v>
      </c>
      <c r="D209" s="2">
        <v>33</v>
      </c>
      <c r="E209" s="2">
        <v>30</v>
      </c>
      <c r="F209" s="2">
        <v>30</v>
      </c>
      <c r="G209" s="2">
        <v>0</v>
      </c>
      <c r="H209" s="2"/>
      <c r="I209" s="4"/>
      <c r="J209" s="9"/>
      <c r="K209" s="9"/>
      <c r="L209" s="9"/>
      <c r="M209" s="9"/>
      <c r="N209" s="9"/>
      <c r="O209" s="2">
        <v>24.2</v>
      </c>
      <c r="P209" s="2" t="s">
        <v>17</v>
      </c>
      <c r="Q209" s="2" t="s">
        <v>17</v>
      </c>
      <c r="R209" s="2" t="s">
        <v>17</v>
      </c>
      <c r="S209" s="2" t="s">
        <v>17</v>
      </c>
      <c r="T209" s="2" t="s">
        <v>17</v>
      </c>
      <c r="U209" s="2" t="s">
        <v>17</v>
      </c>
      <c r="V209" s="2" t="s">
        <v>17</v>
      </c>
      <c r="W209" s="2" t="s">
        <v>17</v>
      </c>
      <c r="X209" s="2"/>
      <c r="Y209" s="2"/>
      <c r="Z209" s="2" t="s">
        <v>17</v>
      </c>
      <c r="AA209" s="2">
        <v>2235</v>
      </c>
      <c r="AB209" s="2" t="s">
        <v>23</v>
      </c>
    </row>
    <row r="210" spans="1:28" ht="12.75" customHeight="1" x14ac:dyDescent="0.2">
      <c r="A210" s="2"/>
      <c r="B210" s="2">
        <v>1951</v>
      </c>
      <c r="C210" s="2">
        <v>6</v>
      </c>
      <c r="D210" s="2">
        <v>33</v>
      </c>
      <c r="E210" s="2">
        <v>30</v>
      </c>
      <c r="F210" s="2">
        <v>30</v>
      </c>
      <c r="G210" s="2">
        <v>0</v>
      </c>
      <c r="H210" s="2"/>
      <c r="I210" s="4"/>
      <c r="J210" s="9"/>
      <c r="K210" s="9"/>
      <c r="L210" s="9"/>
      <c r="M210" s="9"/>
      <c r="N210" s="9"/>
      <c r="O210" s="2">
        <v>29.1</v>
      </c>
      <c r="P210" s="2" t="s">
        <v>17</v>
      </c>
      <c r="Q210" s="2" t="s">
        <v>17</v>
      </c>
      <c r="R210" s="2" t="s">
        <v>17</v>
      </c>
      <c r="S210" s="2" t="s">
        <v>17</v>
      </c>
      <c r="T210" s="2" t="s">
        <v>17</v>
      </c>
      <c r="U210" s="2" t="s">
        <v>17</v>
      </c>
      <c r="V210" s="2" t="s">
        <v>17</v>
      </c>
      <c r="W210" s="2" t="s">
        <v>17</v>
      </c>
      <c r="X210" s="2"/>
      <c r="Y210" s="2"/>
      <c r="Z210" s="2" t="s">
        <v>17</v>
      </c>
      <c r="AA210" s="2">
        <v>2365</v>
      </c>
      <c r="AB210" s="2" t="s">
        <v>23</v>
      </c>
    </row>
    <row r="211" spans="1:28" ht="12.75" customHeight="1" x14ac:dyDescent="0.2">
      <c r="A211" s="2"/>
      <c r="B211" s="2">
        <v>1952</v>
      </c>
      <c r="C211" s="2">
        <v>1</v>
      </c>
      <c r="D211" s="2">
        <v>0</v>
      </c>
      <c r="E211" s="2">
        <v>0</v>
      </c>
      <c r="F211" s="2">
        <v>0</v>
      </c>
      <c r="G211" s="2">
        <v>0</v>
      </c>
      <c r="H211" s="2"/>
      <c r="I211" s="4"/>
      <c r="J211" s="9"/>
      <c r="K211" s="9"/>
      <c r="L211" s="9"/>
      <c r="M211" s="9"/>
      <c r="N211" s="9"/>
      <c r="O211" s="2">
        <v>12</v>
      </c>
      <c r="P211" s="2" t="s">
        <v>17</v>
      </c>
      <c r="Q211" s="2" t="s">
        <v>17</v>
      </c>
      <c r="R211" s="2" t="s">
        <v>17</v>
      </c>
      <c r="S211" s="2" t="s">
        <v>17</v>
      </c>
      <c r="T211" s="2" t="s">
        <v>17</v>
      </c>
      <c r="U211" s="2" t="s">
        <v>17</v>
      </c>
      <c r="V211" s="2" t="s">
        <v>17</v>
      </c>
      <c r="W211" s="2" t="s">
        <v>17</v>
      </c>
      <c r="X211" s="2"/>
      <c r="Y211" s="2"/>
      <c r="Z211" s="2" t="s">
        <v>17</v>
      </c>
      <c r="AA211" s="2">
        <v>3040</v>
      </c>
      <c r="AB211" s="2" t="s">
        <v>23</v>
      </c>
    </row>
    <row r="212" spans="1:28" ht="12.75" customHeight="1" x14ac:dyDescent="0.2">
      <c r="A212" s="2"/>
      <c r="B212" s="2">
        <v>1952</v>
      </c>
      <c r="C212" s="2">
        <v>2</v>
      </c>
      <c r="D212" s="2">
        <v>0</v>
      </c>
      <c r="E212" s="2">
        <v>0</v>
      </c>
      <c r="F212" s="2">
        <v>0</v>
      </c>
      <c r="G212" s="2">
        <v>0</v>
      </c>
      <c r="H212" s="2"/>
      <c r="I212" s="4"/>
      <c r="J212" s="9"/>
      <c r="K212" s="9"/>
      <c r="L212" s="9"/>
      <c r="M212" s="9"/>
      <c r="N212" s="9"/>
      <c r="O212" s="2">
        <v>8.6999999999999993</v>
      </c>
      <c r="P212" s="2" t="s">
        <v>17</v>
      </c>
      <c r="Q212" s="2" t="s">
        <v>17</v>
      </c>
      <c r="R212" s="2" t="s">
        <v>17</v>
      </c>
      <c r="S212" s="2" t="s">
        <v>17</v>
      </c>
      <c r="T212" s="2" t="s">
        <v>17</v>
      </c>
      <c r="U212" s="2" t="s">
        <v>17</v>
      </c>
      <c r="V212" s="2" t="s">
        <v>17</v>
      </c>
      <c r="W212" s="2" t="s">
        <v>17</v>
      </c>
      <c r="X212" s="2"/>
      <c r="Y212" s="2"/>
      <c r="Z212" s="2" t="s">
        <v>17</v>
      </c>
      <c r="AA212" s="2">
        <v>1150</v>
      </c>
      <c r="AB212" s="2" t="s">
        <v>23</v>
      </c>
    </row>
    <row r="213" spans="1:28" ht="12.75" customHeight="1" x14ac:dyDescent="0.2">
      <c r="A213" s="2"/>
      <c r="B213" s="2">
        <v>1952</v>
      </c>
      <c r="C213" s="2">
        <v>3</v>
      </c>
      <c r="D213" s="2">
        <v>0</v>
      </c>
      <c r="E213" s="2">
        <v>30</v>
      </c>
      <c r="F213" s="2">
        <v>0</v>
      </c>
      <c r="G213" s="2">
        <v>0</v>
      </c>
      <c r="H213" s="2"/>
      <c r="I213" s="4"/>
      <c r="J213" s="9"/>
      <c r="K213" s="9"/>
      <c r="L213" s="9"/>
      <c r="M213" s="9"/>
      <c r="N213" s="9"/>
      <c r="O213" s="2">
        <v>15.8</v>
      </c>
      <c r="P213" s="2" t="s">
        <v>17</v>
      </c>
      <c r="Q213" s="2" t="s">
        <v>17</v>
      </c>
      <c r="R213" s="2" t="s">
        <v>17</v>
      </c>
      <c r="S213" s="2" t="s">
        <v>17</v>
      </c>
      <c r="T213" s="2" t="s">
        <v>17</v>
      </c>
      <c r="U213" s="2" t="s">
        <v>17</v>
      </c>
      <c r="V213" s="2" t="s">
        <v>17</v>
      </c>
      <c r="W213" s="2" t="s">
        <v>17</v>
      </c>
      <c r="X213" s="2"/>
      <c r="Y213" s="2"/>
      <c r="Z213" s="2" t="s">
        <v>17</v>
      </c>
      <c r="AA213" s="2">
        <v>3240</v>
      </c>
      <c r="AB213" s="2" t="s">
        <v>23</v>
      </c>
    </row>
    <row r="214" spans="1:28" ht="12.75" customHeight="1" x14ac:dyDescent="0.2">
      <c r="A214" s="2"/>
      <c r="B214" s="2">
        <v>1952</v>
      </c>
      <c r="C214" s="2">
        <v>4</v>
      </c>
      <c r="D214" s="2">
        <v>33</v>
      </c>
      <c r="E214" s="2">
        <v>30</v>
      </c>
      <c r="F214" s="2">
        <v>0</v>
      </c>
      <c r="G214" s="2">
        <v>0</v>
      </c>
      <c r="H214" s="2"/>
      <c r="I214" s="4"/>
      <c r="J214" s="9"/>
      <c r="K214" s="9"/>
      <c r="L214" s="9"/>
      <c r="M214" s="9"/>
      <c r="N214" s="9"/>
      <c r="O214" s="2">
        <v>17.100000000000001</v>
      </c>
      <c r="P214" s="2" t="s">
        <v>17</v>
      </c>
      <c r="Q214" s="2" t="s">
        <v>17</v>
      </c>
      <c r="R214" s="2" t="s">
        <v>17</v>
      </c>
      <c r="S214" s="2" t="s">
        <v>17</v>
      </c>
      <c r="T214" s="2" t="s">
        <v>17</v>
      </c>
      <c r="U214" s="2" t="s">
        <v>17</v>
      </c>
      <c r="V214" s="2" t="s">
        <v>17</v>
      </c>
      <c r="W214" s="2" t="s">
        <v>17</v>
      </c>
      <c r="X214" s="2"/>
      <c r="Y214" s="2"/>
      <c r="Z214" s="2" t="s">
        <v>17</v>
      </c>
      <c r="AA214" s="2">
        <v>3060</v>
      </c>
      <c r="AB214" s="2" t="s">
        <v>23</v>
      </c>
    </row>
    <row r="215" spans="1:28" ht="12.75" customHeight="1" x14ac:dyDescent="0.2">
      <c r="A215" s="2"/>
      <c r="B215" s="2">
        <v>1952</v>
      </c>
      <c r="C215" s="2">
        <v>5</v>
      </c>
      <c r="D215" s="2">
        <v>33</v>
      </c>
      <c r="E215" s="2">
        <v>30</v>
      </c>
      <c r="F215" s="2">
        <v>30</v>
      </c>
      <c r="G215" s="2">
        <v>0</v>
      </c>
      <c r="H215" s="2"/>
      <c r="I215" s="4"/>
      <c r="J215" s="9"/>
      <c r="K215" s="9"/>
      <c r="L215" s="9"/>
      <c r="M215" s="9"/>
      <c r="N215" s="9"/>
      <c r="O215" s="2">
        <v>16.7</v>
      </c>
      <c r="P215" s="2" t="s">
        <v>17</v>
      </c>
      <c r="Q215" s="2" t="s">
        <v>17</v>
      </c>
      <c r="R215" s="2" t="s">
        <v>17</v>
      </c>
      <c r="S215" s="2" t="s">
        <v>17</v>
      </c>
      <c r="T215" s="2" t="s">
        <v>17</v>
      </c>
      <c r="U215" s="2" t="s">
        <v>17</v>
      </c>
      <c r="V215" s="2" t="s">
        <v>17</v>
      </c>
      <c r="W215" s="2" t="s">
        <v>17</v>
      </c>
      <c r="X215" s="2"/>
      <c r="Y215" s="2"/>
      <c r="Z215" s="2" t="s">
        <v>17</v>
      </c>
      <c r="AA215" s="2">
        <v>3100</v>
      </c>
      <c r="AB215" s="2" t="s">
        <v>23</v>
      </c>
    </row>
    <row r="216" spans="1:28" ht="12.75" customHeight="1" x14ac:dyDescent="0.2">
      <c r="A216" s="2"/>
      <c r="B216" s="2">
        <v>1952</v>
      </c>
      <c r="C216" s="2">
        <v>6</v>
      </c>
      <c r="D216" s="2">
        <v>33</v>
      </c>
      <c r="E216" s="2">
        <v>30</v>
      </c>
      <c r="F216" s="2">
        <v>30</v>
      </c>
      <c r="G216" s="2">
        <v>0</v>
      </c>
      <c r="H216" s="2"/>
      <c r="I216" s="4"/>
      <c r="J216" s="9"/>
      <c r="K216" s="9"/>
      <c r="L216" s="9"/>
      <c r="M216" s="9"/>
      <c r="N216" s="9"/>
      <c r="O216" s="2">
        <v>29</v>
      </c>
      <c r="P216" s="2" t="s">
        <v>17</v>
      </c>
      <c r="Q216" s="2" t="s">
        <v>17</v>
      </c>
      <c r="R216" s="2" t="s">
        <v>17</v>
      </c>
      <c r="S216" s="2" t="s">
        <v>17</v>
      </c>
      <c r="T216" s="2" t="s">
        <v>17</v>
      </c>
      <c r="U216" s="2" t="s">
        <v>17</v>
      </c>
      <c r="V216" s="2" t="s">
        <v>17</v>
      </c>
      <c r="W216" s="2" t="s">
        <v>17</v>
      </c>
      <c r="X216" s="2"/>
      <c r="Y216" s="2"/>
      <c r="Z216" s="2" t="s">
        <v>17</v>
      </c>
      <c r="AA216" s="2">
        <v>3040</v>
      </c>
      <c r="AB216" s="2" t="s">
        <v>23</v>
      </c>
    </row>
    <row r="217" spans="1:28" ht="12.75" customHeight="1" x14ac:dyDescent="0.2">
      <c r="A217" s="2"/>
      <c r="B217" s="2">
        <v>1953</v>
      </c>
      <c r="C217" s="2">
        <v>1</v>
      </c>
      <c r="D217" s="2">
        <v>0</v>
      </c>
      <c r="E217" s="2">
        <v>0</v>
      </c>
      <c r="F217" s="2">
        <v>0</v>
      </c>
      <c r="G217" s="2">
        <v>0</v>
      </c>
      <c r="H217" s="2"/>
      <c r="I217" s="4"/>
      <c r="J217" s="9"/>
      <c r="K217" s="9"/>
      <c r="L217" s="9"/>
      <c r="M217" s="9"/>
      <c r="N217" s="9"/>
      <c r="O217" s="2">
        <v>21.6</v>
      </c>
      <c r="P217" s="2" t="s">
        <v>17</v>
      </c>
      <c r="Q217" s="2" t="s">
        <v>17</v>
      </c>
      <c r="R217" s="2" t="s">
        <v>17</v>
      </c>
      <c r="S217" s="2" t="s">
        <v>17</v>
      </c>
      <c r="T217" s="2" t="s">
        <v>17</v>
      </c>
      <c r="U217" s="2" t="s">
        <v>17</v>
      </c>
      <c r="V217" s="2" t="s">
        <v>17</v>
      </c>
      <c r="W217" s="2" t="s">
        <v>17</v>
      </c>
      <c r="X217" s="2"/>
      <c r="Y217" s="2"/>
      <c r="Z217" s="2" t="s">
        <v>17</v>
      </c>
      <c r="AA217" s="2">
        <v>3040</v>
      </c>
      <c r="AB217" s="2" t="s">
        <v>23</v>
      </c>
    </row>
    <row r="218" spans="1:28" ht="12.75" customHeight="1" x14ac:dyDescent="0.2">
      <c r="A218" s="2"/>
      <c r="B218" s="2">
        <v>1953</v>
      </c>
      <c r="C218" s="2">
        <v>2</v>
      </c>
      <c r="D218" s="2">
        <v>0</v>
      </c>
      <c r="E218" s="2">
        <v>0</v>
      </c>
      <c r="F218" s="2">
        <v>0</v>
      </c>
      <c r="G218" s="2">
        <v>0</v>
      </c>
      <c r="H218" s="2"/>
      <c r="I218" s="4"/>
      <c r="J218" s="9"/>
      <c r="K218" s="9"/>
      <c r="L218" s="9"/>
      <c r="M218" s="9"/>
      <c r="N218" s="9"/>
      <c r="O218" s="2">
        <v>14.7</v>
      </c>
      <c r="P218" s="2" t="s">
        <v>17</v>
      </c>
      <c r="Q218" s="2" t="s">
        <v>17</v>
      </c>
      <c r="R218" s="2" t="s">
        <v>17</v>
      </c>
      <c r="S218" s="2" t="s">
        <v>17</v>
      </c>
      <c r="T218" s="2" t="s">
        <v>17</v>
      </c>
      <c r="U218" s="2" t="s">
        <v>17</v>
      </c>
      <c r="V218" s="2" t="s">
        <v>17</v>
      </c>
      <c r="W218" s="2" t="s">
        <v>17</v>
      </c>
      <c r="X218" s="2"/>
      <c r="Y218" s="2"/>
      <c r="Z218" s="2" t="s">
        <v>17</v>
      </c>
      <c r="AA218" s="2">
        <v>1560</v>
      </c>
      <c r="AB218" s="2" t="s">
        <v>23</v>
      </c>
    </row>
    <row r="219" spans="1:28" ht="12.75" customHeight="1" x14ac:dyDescent="0.2">
      <c r="A219" s="2"/>
      <c r="B219" s="2">
        <v>1953</v>
      </c>
      <c r="C219" s="2">
        <v>3</v>
      </c>
      <c r="D219" s="2">
        <v>0</v>
      </c>
      <c r="E219" s="2">
        <v>30</v>
      </c>
      <c r="F219" s="2">
        <v>0</v>
      </c>
      <c r="G219" s="2">
        <v>0</v>
      </c>
      <c r="H219" s="2"/>
      <c r="I219" s="4"/>
      <c r="J219" s="9"/>
      <c r="K219" s="9"/>
      <c r="L219" s="9"/>
      <c r="M219" s="9"/>
      <c r="N219" s="9"/>
      <c r="O219" s="2">
        <v>24.5</v>
      </c>
      <c r="P219" s="2" t="s">
        <v>17</v>
      </c>
      <c r="Q219" s="2" t="s">
        <v>17</v>
      </c>
      <c r="R219" s="2" t="s">
        <v>17</v>
      </c>
      <c r="S219" s="2" t="s">
        <v>17</v>
      </c>
      <c r="T219" s="2" t="s">
        <v>17</v>
      </c>
      <c r="U219" s="2" t="s">
        <v>17</v>
      </c>
      <c r="V219" s="2" t="s">
        <v>17</v>
      </c>
      <c r="W219" s="2" t="s">
        <v>17</v>
      </c>
      <c r="X219" s="2"/>
      <c r="Y219" s="2"/>
      <c r="Z219" s="2" t="s">
        <v>17</v>
      </c>
      <c r="AA219" s="2">
        <v>2870</v>
      </c>
      <c r="AB219" s="2" t="s">
        <v>23</v>
      </c>
    </row>
    <row r="220" spans="1:28" ht="12.75" customHeight="1" x14ac:dyDescent="0.2">
      <c r="A220" s="2"/>
      <c r="B220" s="2">
        <v>1953</v>
      </c>
      <c r="C220" s="2">
        <v>4</v>
      </c>
      <c r="D220" s="2">
        <v>33</v>
      </c>
      <c r="E220" s="2">
        <v>30</v>
      </c>
      <c r="F220" s="2">
        <v>0</v>
      </c>
      <c r="G220" s="2">
        <v>0</v>
      </c>
      <c r="H220" s="2"/>
      <c r="I220" s="4"/>
      <c r="J220" s="9"/>
      <c r="K220" s="9"/>
      <c r="L220" s="9"/>
      <c r="M220" s="9"/>
      <c r="N220" s="9"/>
      <c r="O220" s="2">
        <v>32</v>
      </c>
      <c r="P220" s="2" t="s">
        <v>17</v>
      </c>
      <c r="Q220" s="2" t="s">
        <v>17</v>
      </c>
      <c r="R220" s="2" t="s">
        <v>17</v>
      </c>
      <c r="S220" s="2" t="s">
        <v>17</v>
      </c>
      <c r="T220" s="2" t="s">
        <v>17</v>
      </c>
      <c r="U220" s="2" t="s">
        <v>17</v>
      </c>
      <c r="V220" s="2" t="s">
        <v>17</v>
      </c>
      <c r="W220" s="2" t="s">
        <v>17</v>
      </c>
      <c r="X220" s="2"/>
      <c r="Y220" s="2"/>
      <c r="Z220" s="2" t="s">
        <v>17</v>
      </c>
      <c r="AA220" s="2">
        <v>2970</v>
      </c>
      <c r="AB220" s="2" t="s">
        <v>23</v>
      </c>
    </row>
    <row r="221" spans="1:28" ht="12.75" customHeight="1" x14ac:dyDescent="0.2">
      <c r="A221" s="2"/>
      <c r="B221" s="2">
        <v>1953</v>
      </c>
      <c r="C221" s="2">
        <v>5</v>
      </c>
      <c r="D221" s="2">
        <v>33</v>
      </c>
      <c r="E221" s="2">
        <v>30</v>
      </c>
      <c r="F221" s="2">
        <v>30</v>
      </c>
      <c r="G221" s="2">
        <v>0</v>
      </c>
      <c r="H221" s="2"/>
      <c r="I221" s="4"/>
      <c r="J221" s="9"/>
      <c r="K221" s="9"/>
      <c r="L221" s="9"/>
      <c r="M221" s="9"/>
      <c r="N221" s="9"/>
      <c r="O221" s="2">
        <v>32.1</v>
      </c>
      <c r="P221" s="2" t="s">
        <v>17</v>
      </c>
      <c r="Q221" s="2" t="s">
        <v>17</v>
      </c>
      <c r="R221" s="2" t="s">
        <v>17</v>
      </c>
      <c r="S221" s="2" t="s">
        <v>17</v>
      </c>
      <c r="T221" s="2" t="s">
        <v>17</v>
      </c>
      <c r="U221" s="2" t="s">
        <v>17</v>
      </c>
      <c r="V221" s="2" t="s">
        <v>17</v>
      </c>
      <c r="W221" s="2" t="s">
        <v>17</v>
      </c>
      <c r="X221" s="2"/>
      <c r="Y221" s="2"/>
      <c r="Z221" s="2" t="s">
        <v>17</v>
      </c>
      <c r="AA221" s="2">
        <v>3300</v>
      </c>
      <c r="AB221" s="2" t="s">
        <v>23</v>
      </c>
    </row>
    <row r="222" spans="1:28" ht="12.75" customHeight="1" x14ac:dyDescent="0.2">
      <c r="A222" s="2"/>
      <c r="B222" s="2">
        <v>1953</v>
      </c>
      <c r="C222" s="2">
        <v>6</v>
      </c>
      <c r="D222" s="2">
        <v>33</v>
      </c>
      <c r="E222" s="2">
        <v>30</v>
      </c>
      <c r="F222" s="2">
        <v>30</v>
      </c>
      <c r="G222" s="2">
        <v>0</v>
      </c>
      <c r="H222" s="2"/>
      <c r="I222" s="4"/>
      <c r="J222" s="9"/>
      <c r="K222" s="9"/>
      <c r="L222" s="9"/>
      <c r="M222" s="9"/>
      <c r="N222" s="9"/>
      <c r="O222" s="2">
        <v>33.6</v>
      </c>
      <c r="P222" s="2" t="s">
        <v>17</v>
      </c>
      <c r="Q222" s="2" t="s">
        <v>17</v>
      </c>
      <c r="R222" s="2" t="s">
        <v>17</v>
      </c>
      <c r="S222" s="2" t="s">
        <v>17</v>
      </c>
      <c r="T222" s="2" t="s">
        <v>17</v>
      </c>
      <c r="U222" s="2" t="s">
        <v>17</v>
      </c>
      <c r="V222" s="2" t="s">
        <v>17</v>
      </c>
      <c r="W222" s="2" t="s">
        <v>17</v>
      </c>
      <c r="X222" s="2"/>
      <c r="Y222" s="2"/>
      <c r="Z222" s="2" t="s">
        <v>17</v>
      </c>
      <c r="AA222" s="2">
        <v>3840</v>
      </c>
      <c r="AB222" s="2" t="s">
        <v>23</v>
      </c>
    </row>
    <row r="223" spans="1:28" ht="12.75" customHeight="1" x14ac:dyDescent="0.2">
      <c r="A223" s="93"/>
      <c r="B223" s="93">
        <v>1954</v>
      </c>
      <c r="C223" s="93">
        <v>1</v>
      </c>
      <c r="D223" s="93">
        <v>0</v>
      </c>
      <c r="E223" s="93">
        <v>0</v>
      </c>
      <c r="F223" s="93">
        <v>0</v>
      </c>
      <c r="G223" s="93">
        <v>0</v>
      </c>
      <c r="H223" s="2"/>
      <c r="I223" s="4"/>
      <c r="J223" s="9"/>
      <c r="K223" s="9"/>
      <c r="L223" s="9"/>
      <c r="M223" s="9"/>
      <c r="N223" s="9"/>
      <c r="O223" s="2">
        <v>15</v>
      </c>
      <c r="P223" s="2" t="s">
        <v>17</v>
      </c>
      <c r="Q223" s="2" t="s">
        <v>17</v>
      </c>
      <c r="R223" s="2" t="s">
        <v>17</v>
      </c>
      <c r="S223" s="2" t="s">
        <v>17</v>
      </c>
      <c r="T223" s="2" t="s">
        <v>17</v>
      </c>
      <c r="U223" s="2">
        <v>7.8E-2</v>
      </c>
      <c r="V223" s="2" t="s">
        <v>17</v>
      </c>
      <c r="W223" s="2" t="s">
        <v>17</v>
      </c>
      <c r="X223" s="3">
        <f t="shared" ref="X223:X224" si="3">(Z223-0.35)/1.8</f>
        <v>0.78333333333333344</v>
      </c>
      <c r="Y223" s="2"/>
      <c r="Z223" s="2">
        <v>1.76</v>
      </c>
      <c r="AA223" s="2">
        <v>1545</v>
      </c>
      <c r="AB223" s="2" t="s">
        <v>30</v>
      </c>
    </row>
    <row r="224" spans="1:28" ht="12.75" customHeight="1" x14ac:dyDescent="0.2">
      <c r="A224" s="93"/>
      <c r="B224" s="93">
        <v>1954</v>
      </c>
      <c r="C224" s="93">
        <v>2</v>
      </c>
      <c r="D224" s="93">
        <v>0</v>
      </c>
      <c r="E224" s="93">
        <v>0</v>
      </c>
      <c r="F224" s="93">
        <v>0</v>
      </c>
      <c r="G224" s="93">
        <v>0</v>
      </c>
      <c r="H224" s="2"/>
      <c r="I224" s="4"/>
      <c r="J224" s="9"/>
      <c r="K224" s="9"/>
      <c r="L224" s="9"/>
      <c r="M224" s="9"/>
      <c r="N224" s="9"/>
      <c r="O224" s="2">
        <v>12.7</v>
      </c>
      <c r="P224" s="2" t="s">
        <v>17</v>
      </c>
      <c r="Q224" s="2" t="s">
        <v>17</v>
      </c>
      <c r="R224" s="2" t="s">
        <v>17</v>
      </c>
      <c r="S224" s="2" t="s">
        <v>17</v>
      </c>
      <c r="T224" s="2" t="s">
        <v>17</v>
      </c>
      <c r="U224" s="2">
        <v>7.6999999999999999E-2</v>
      </c>
      <c r="V224" s="2" t="s">
        <v>17</v>
      </c>
      <c r="W224" s="2" t="s">
        <v>17</v>
      </c>
      <c r="X224" s="3">
        <f t="shared" si="3"/>
        <v>0.55555555555555558</v>
      </c>
      <c r="Y224" s="2"/>
      <c r="Z224" s="2">
        <v>1.35</v>
      </c>
      <c r="AA224" s="2">
        <v>1330</v>
      </c>
      <c r="AB224" s="2" t="s">
        <v>30</v>
      </c>
    </row>
    <row r="225" spans="1:28" ht="12.75" customHeight="1" x14ac:dyDescent="0.2">
      <c r="A225" s="93"/>
      <c r="B225" s="93">
        <v>1954</v>
      </c>
      <c r="C225" s="93">
        <v>3</v>
      </c>
      <c r="D225" s="93">
        <v>0</v>
      </c>
      <c r="E225" s="93">
        <v>30</v>
      </c>
      <c r="F225" s="93">
        <v>0</v>
      </c>
      <c r="G225" s="93">
        <v>0</v>
      </c>
      <c r="H225" s="2"/>
      <c r="I225" s="4"/>
      <c r="J225" s="9"/>
      <c r="K225" s="9"/>
      <c r="L225" s="9"/>
      <c r="M225" s="9"/>
      <c r="N225" s="9"/>
      <c r="O225" s="2">
        <v>15.6</v>
      </c>
      <c r="P225" s="2" t="s">
        <v>17</v>
      </c>
      <c r="Q225" s="2" t="s">
        <v>17</v>
      </c>
      <c r="R225" s="2" t="s">
        <v>17</v>
      </c>
      <c r="S225" s="2" t="s">
        <v>17</v>
      </c>
      <c r="T225" s="2" t="s">
        <v>17</v>
      </c>
      <c r="U225" s="2" t="s">
        <v>17</v>
      </c>
      <c r="V225" s="2" t="s">
        <v>17</v>
      </c>
      <c r="W225" s="2" t="s">
        <v>17</v>
      </c>
      <c r="X225" s="2"/>
      <c r="Y225" s="2"/>
      <c r="Z225" s="2" t="s">
        <v>17</v>
      </c>
      <c r="AA225" s="2">
        <v>1360</v>
      </c>
      <c r="AB225" s="2" t="s">
        <v>30</v>
      </c>
    </row>
    <row r="226" spans="1:28" ht="12.75" customHeight="1" x14ac:dyDescent="0.2">
      <c r="A226" s="93"/>
      <c r="B226" s="93">
        <v>1954</v>
      </c>
      <c r="C226" s="93">
        <v>4</v>
      </c>
      <c r="D226" s="93">
        <v>33</v>
      </c>
      <c r="E226" s="93">
        <v>30</v>
      </c>
      <c r="F226" s="93">
        <v>0</v>
      </c>
      <c r="G226" s="93">
        <v>0</v>
      </c>
      <c r="H226" s="2"/>
      <c r="I226" s="4"/>
      <c r="J226" s="9"/>
      <c r="K226" s="9"/>
      <c r="L226" s="9"/>
      <c r="M226" s="9"/>
      <c r="N226" s="9"/>
      <c r="O226" s="2">
        <v>12.5</v>
      </c>
      <c r="P226" s="2" t="s">
        <v>17</v>
      </c>
      <c r="Q226" s="2" t="s">
        <v>17</v>
      </c>
      <c r="R226" s="2" t="s">
        <v>17</v>
      </c>
      <c r="S226" s="2" t="s">
        <v>17</v>
      </c>
      <c r="T226" s="2" t="s">
        <v>17</v>
      </c>
      <c r="U226" s="2" t="s">
        <v>17</v>
      </c>
      <c r="V226" s="2" t="s">
        <v>17</v>
      </c>
      <c r="W226" s="2" t="s">
        <v>17</v>
      </c>
      <c r="X226" s="2"/>
      <c r="Y226" s="2"/>
      <c r="Z226" s="2" t="s">
        <v>17</v>
      </c>
      <c r="AA226" s="2">
        <v>1095</v>
      </c>
      <c r="AB226" s="2" t="s">
        <v>30</v>
      </c>
    </row>
    <row r="227" spans="1:28" ht="12.75" customHeight="1" x14ac:dyDescent="0.2">
      <c r="A227" s="93"/>
      <c r="B227" s="93">
        <v>1954</v>
      </c>
      <c r="C227" s="93">
        <v>5</v>
      </c>
      <c r="D227" s="93">
        <v>33</v>
      </c>
      <c r="E227" s="93">
        <v>30</v>
      </c>
      <c r="F227" s="93">
        <v>30</v>
      </c>
      <c r="G227" s="93">
        <v>0</v>
      </c>
      <c r="H227" s="2"/>
      <c r="I227" s="4"/>
      <c r="J227" s="9"/>
      <c r="K227" s="9"/>
      <c r="L227" s="9"/>
      <c r="M227" s="9"/>
      <c r="N227" s="9"/>
      <c r="O227" s="2">
        <v>15.3</v>
      </c>
      <c r="P227" s="2" t="s">
        <v>17</v>
      </c>
      <c r="Q227" s="2" t="s">
        <v>17</v>
      </c>
      <c r="R227" s="2" t="s">
        <v>17</v>
      </c>
      <c r="S227" s="2" t="s">
        <v>17</v>
      </c>
      <c r="T227" s="2" t="s">
        <v>17</v>
      </c>
      <c r="U227" s="2" t="s">
        <v>17</v>
      </c>
      <c r="V227" s="2" t="s">
        <v>17</v>
      </c>
      <c r="W227" s="2" t="s">
        <v>17</v>
      </c>
      <c r="X227" s="2"/>
      <c r="Y227" s="2"/>
      <c r="Z227" s="2" t="s">
        <v>17</v>
      </c>
      <c r="AA227" s="2">
        <v>1205</v>
      </c>
      <c r="AB227" s="2" t="s">
        <v>30</v>
      </c>
    </row>
    <row r="228" spans="1:28" ht="12.75" customHeight="1" x14ac:dyDescent="0.2">
      <c r="A228" s="93" t="s">
        <v>260</v>
      </c>
      <c r="B228" s="93">
        <v>1954</v>
      </c>
      <c r="C228" s="93">
        <v>6</v>
      </c>
      <c r="D228" s="93">
        <v>33</v>
      </c>
      <c r="E228" s="93">
        <v>30</v>
      </c>
      <c r="F228" s="93">
        <v>30</v>
      </c>
      <c r="G228" s="79">
        <v>2</v>
      </c>
      <c r="H228" s="2"/>
      <c r="I228" s="4"/>
      <c r="J228" s="9"/>
      <c r="K228" s="9"/>
      <c r="L228" s="9"/>
      <c r="M228" s="9"/>
      <c r="N228" s="9"/>
      <c r="O228" s="2">
        <v>16.7</v>
      </c>
      <c r="P228" s="2" t="s">
        <v>17</v>
      </c>
      <c r="Q228" s="2" t="s">
        <v>17</v>
      </c>
      <c r="R228" s="2" t="s">
        <v>17</v>
      </c>
      <c r="S228" s="2" t="s">
        <v>17</v>
      </c>
      <c r="T228" s="2" t="s">
        <v>17</v>
      </c>
      <c r="U228" s="2" t="s">
        <v>17</v>
      </c>
      <c r="V228" s="2" t="s">
        <v>17</v>
      </c>
      <c r="W228" s="2" t="s">
        <v>17</v>
      </c>
      <c r="X228" s="2"/>
      <c r="Y228" s="2"/>
      <c r="Z228" s="2" t="s">
        <v>17</v>
      </c>
      <c r="AA228" s="2">
        <v>1090</v>
      </c>
      <c r="AB228" s="2" t="s">
        <v>30</v>
      </c>
    </row>
    <row r="229" spans="1:28" ht="12.75" customHeight="1" x14ac:dyDescent="0.2">
      <c r="A229" s="2"/>
      <c r="B229" s="2">
        <v>1955</v>
      </c>
      <c r="C229" s="2">
        <v>1</v>
      </c>
      <c r="D229" s="2">
        <v>120</v>
      </c>
      <c r="E229" s="2">
        <v>0</v>
      </c>
      <c r="F229" s="2">
        <v>0</v>
      </c>
      <c r="G229" s="2">
        <v>0</v>
      </c>
      <c r="H229" s="2"/>
      <c r="I229" s="4"/>
      <c r="J229" s="9"/>
      <c r="K229" s="9"/>
      <c r="L229" s="9"/>
      <c r="M229" s="9"/>
      <c r="N229" s="9"/>
      <c r="O229" s="2">
        <v>3.3</v>
      </c>
      <c r="P229" s="2" t="s">
        <v>17</v>
      </c>
      <c r="Q229" s="2" t="s">
        <v>17</v>
      </c>
      <c r="R229" s="2" t="s">
        <v>17</v>
      </c>
      <c r="S229" s="2" t="s">
        <v>17</v>
      </c>
      <c r="T229" s="2" t="s">
        <v>17</v>
      </c>
      <c r="U229" s="2" t="s">
        <v>17</v>
      </c>
      <c r="V229" s="2" t="s">
        <v>17</v>
      </c>
      <c r="W229" s="2" t="s">
        <v>17</v>
      </c>
      <c r="X229" s="2"/>
      <c r="Y229" s="2"/>
      <c r="Z229" s="2" t="s">
        <v>17</v>
      </c>
      <c r="AA229" s="2">
        <v>755</v>
      </c>
      <c r="AB229" s="2" t="s">
        <v>30</v>
      </c>
    </row>
    <row r="230" spans="1:28" ht="12.75" customHeight="1" x14ac:dyDescent="0.2">
      <c r="A230" s="2"/>
      <c r="B230" s="2">
        <v>1955</v>
      </c>
      <c r="C230" s="2">
        <v>2</v>
      </c>
      <c r="D230" s="2">
        <v>0</v>
      </c>
      <c r="E230" s="2">
        <v>0</v>
      </c>
      <c r="F230" s="2">
        <v>0</v>
      </c>
      <c r="G230" s="2">
        <v>0</v>
      </c>
      <c r="H230" s="2"/>
      <c r="I230" s="4"/>
      <c r="J230" s="9"/>
      <c r="K230" s="9"/>
      <c r="L230" s="9"/>
      <c r="M230" s="9"/>
      <c r="N230" s="9"/>
      <c r="O230" s="2">
        <v>7.8</v>
      </c>
      <c r="P230" s="2" t="s">
        <v>17</v>
      </c>
      <c r="Q230" s="2" t="s">
        <v>17</v>
      </c>
      <c r="R230" s="2" t="s">
        <v>17</v>
      </c>
      <c r="S230" s="2" t="s">
        <v>17</v>
      </c>
      <c r="T230" s="2" t="s">
        <v>17</v>
      </c>
      <c r="U230" s="2" t="s">
        <v>17</v>
      </c>
      <c r="V230" s="2" t="s">
        <v>17</v>
      </c>
      <c r="W230" s="2" t="s">
        <v>17</v>
      </c>
      <c r="X230" s="2"/>
      <c r="Y230" s="2"/>
      <c r="Z230" s="2" t="s">
        <v>17</v>
      </c>
      <c r="AA230" s="2">
        <v>1220</v>
      </c>
      <c r="AB230" s="2" t="s">
        <v>30</v>
      </c>
    </row>
    <row r="231" spans="1:28" ht="12.75" customHeight="1" x14ac:dyDescent="0.2">
      <c r="A231" s="2"/>
      <c r="B231" s="2">
        <v>1955</v>
      </c>
      <c r="C231" s="2">
        <v>3</v>
      </c>
      <c r="D231" s="2">
        <v>0</v>
      </c>
      <c r="E231" s="2">
        <v>30</v>
      </c>
      <c r="F231" s="2">
        <v>0</v>
      </c>
      <c r="G231" s="2">
        <v>0</v>
      </c>
      <c r="H231" s="2"/>
      <c r="I231" s="4"/>
      <c r="J231" s="9"/>
      <c r="K231" s="9"/>
      <c r="L231" s="9"/>
      <c r="M231" s="9"/>
      <c r="N231" s="9"/>
      <c r="O231" s="2">
        <v>8</v>
      </c>
      <c r="P231" s="2" t="s">
        <v>17</v>
      </c>
      <c r="Q231" s="2" t="s">
        <v>17</v>
      </c>
      <c r="R231" s="2" t="s">
        <v>17</v>
      </c>
      <c r="S231" s="2" t="s">
        <v>17</v>
      </c>
      <c r="T231" s="2" t="s">
        <v>17</v>
      </c>
      <c r="U231" s="2" t="s">
        <v>17</v>
      </c>
      <c r="V231" s="2" t="s">
        <v>17</v>
      </c>
      <c r="W231" s="2" t="s">
        <v>17</v>
      </c>
      <c r="X231" s="2"/>
      <c r="Y231" s="2"/>
      <c r="Z231" s="2" t="s">
        <v>17</v>
      </c>
      <c r="AA231" s="2">
        <v>775</v>
      </c>
      <c r="AB231" s="2" t="s">
        <v>30</v>
      </c>
    </row>
    <row r="232" spans="1:28" ht="12.75" customHeight="1" x14ac:dyDescent="0.2">
      <c r="A232" s="2"/>
      <c r="B232" s="2">
        <v>1955</v>
      </c>
      <c r="C232" s="2">
        <v>4</v>
      </c>
      <c r="D232" s="2">
        <v>33</v>
      </c>
      <c r="E232" s="2">
        <v>30</v>
      </c>
      <c r="F232" s="2">
        <v>0</v>
      </c>
      <c r="G232" s="2">
        <v>0</v>
      </c>
      <c r="H232" s="2"/>
      <c r="I232" s="4"/>
      <c r="J232" s="9"/>
      <c r="K232" s="9"/>
      <c r="L232" s="9"/>
      <c r="M232" s="9"/>
      <c r="N232" s="9"/>
      <c r="O232" s="2">
        <v>5.4</v>
      </c>
      <c r="P232" s="2" t="s">
        <v>17</v>
      </c>
      <c r="Q232" s="2" t="s">
        <v>17</v>
      </c>
      <c r="R232" s="2" t="s">
        <v>17</v>
      </c>
      <c r="S232" s="2" t="s">
        <v>17</v>
      </c>
      <c r="T232" s="2" t="s">
        <v>17</v>
      </c>
      <c r="U232" s="2" t="s">
        <v>17</v>
      </c>
      <c r="V232" s="2" t="s">
        <v>17</v>
      </c>
      <c r="W232" s="2" t="s">
        <v>17</v>
      </c>
      <c r="X232" s="2"/>
      <c r="Y232" s="2"/>
      <c r="Z232" s="2" t="s">
        <v>17</v>
      </c>
      <c r="AA232" s="2">
        <v>805</v>
      </c>
      <c r="AB232" s="2" t="s">
        <v>30</v>
      </c>
    </row>
    <row r="233" spans="1:28" ht="12.75" customHeight="1" x14ac:dyDescent="0.2">
      <c r="A233" s="2"/>
      <c r="B233" s="2">
        <v>1955</v>
      </c>
      <c r="C233" s="2">
        <v>5</v>
      </c>
      <c r="D233" s="2">
        <v>33</v>
      </c>
      <c r="E233" s="2">
        <v>30</v>
      </c>
      <c r="F233" s="2">
        <v>30</v>
      </c>
      <c r="G233" s="2">
        <v>0</v>
      </c>
      <c r="H233" s="2"/>
      <c r="I233" s="4"/>
      <c r="J233" s="9"/>
      <c r="K233" s="9"/>
      <c r="L233" s="9"/>
      <c r="M233" s="9"/>
      <c r="N233" s="9"/>
      <c r="O233" s="2">
        <v>2.5</v>
      </c>
      <c r="P233" s="2" t="s">
        <v>17</v>
      </c>
      <c r="Q233" s="2" t="s">
        <v>17</v>
      </c>
      <c r="R233" s="2" t="s">
        <v>17</v>
      </c>
      <c r="S233" s="2" t="s">
        <v>17</v>
      </c>
      <c r="T233" s="2" t="s">
        <v>17</v>
      </c>
      <c r="U233" s="2" t="s">
        <v>17</v>
      </c>
      <c r="V233" s="2" t="s">
        <v>17</v>
      </c>
      <c r="W233" s="2" t="s">
        <v>17</v>
      </c>
      <c r="X233" s="2"/>
      <c r="Y233" s="2"/>
      <c r="Z233" s="2" t="s">
        <v>17</v>
      </c>
      <c r="AA233" s="2">
        <v>655</v>
      </c>
      <c r="AB233" s="2" t="s">
        <v>30</v>
      </c>
    </row>
    <row r="234" spans="1:28" ht="12.75" customHeight="1" x14ac:dyDescent="0.2">
      <c r="A234" s="2"/>
      <c r="B234" s="2">
        <v>1955</v>
      </c>
      <c r="C234" s="2">
        <v>6</v>
      </c>
      <c r="D234" s="2">
        <v>33</v>
      </c>
      <c r="E234" s="2">
        <v>30</v>
      </c>
      <c r="F234" s="2">
        <v>30</v>
      </c>
      <c r="G234" s="2">
        <v>0</v>
      </c>
      <c r="H234" s="2"/>
      <c r="I234" s="4"/>
      <c r="J234" s="9"/>
      <c r="K234" s="9"/>
      <c r="L234" s="9"/>
      <c r="M234" s="9"/>
      <c r="N234" s="9"/>
      <c r="O234" s="2">
        <v>6.5</v>
      </c>
      <c r="P234" s="2" t="s">
        <v>17</v>
      </c>
      <c r="Q234" s="2" t="s">
        <v>17</v>
      </c>
      <c r="R234" s="2" t="s">
        <v>17</v>
      </c>
      <c r="S234" s="2" t="s">
        <v>17</v>
      </c>
      <c r="T234" s="2" t="s">
        <v>17</v>
      </c>
      <c r="U234" s="2" t="s">
        <v>17</v>
      </c>
      <c r="V234" s="2" t="s">
        <v>17</v>
      </c>
      <c r="W234" s="2" t="s">
        <v>17</v>
      </c>
      <c r="X234" s="2"/>
      <c r="Y234" s="2"/>
      <c r="Z234" s="2" t="s">
        <v>17</v>
      </c>
      <c r="AA234" s="2">
        <v>765</v>
      </c>
      <c r="AB234" s="2" t="s">
        <v>30</v>
      </c>
    </row>
    <row r="235" spans="1:28" ht="12.75" customHeight="1" x14ac:dyDescent="0.2">
      <c r="A235" s="2"/>
      <c r="B235" s="2">
        <v>1956</v>
      </c>
      <c r="C235" s="2">
        <v>1</v>
      </c>
      <c r="D235" s="2">
        <v>0</v>
      </c>
      <c r="E235" s="2">
        <v>0</v>
      </c>
      <c r="F235" s="2">
        <v>0</v>
      </c>
      <c r="G235" s="2">
        <v>0</v>
      </c>
      <c r="H235" s="2"/>
      <c r="I235" s="4"/>
      <c r="J235" s="9"/>
      <c r="K235" s="9"/>
      <c r="L235" s="9"/>
      <c r="M235" s="9"/>
      <c r="N235" s="9"/>
      <c r="O235" s="2">
        <v>12.3</v>
      </c>
      <c r="P235" s="2" t="s">
        <v>17</v>
      </c>
      <c r="Q235" s="2" t="s">
        <v>17</v>
      </c>
      <c r="R235" s="2" t="s">
        <v>17</v>
      </c>
      <c r="S235" s="2" t="s">
        <v>17</v>
      </c>
      <c r="T235" s="2" t="s">
        <v>17</v>
      </c>
      <c r="U235" s="2" t="s">
        <v>17</v>
      </c>
      <c r="V235" s="2" t="s">
        <v>17</v>
      </c>
      <c r="W235" s="2" t="s">
        <v>17</v>
      </c>
      <c r="X235" s="2"/>
      <c r="Y235" s="2"/>
      <c r="Z235" s="2" t="s">
        <v>17</v>
      </c>
      <c r="AA235" s="2">
        <v>1160</v>
      </c>
      <c r="AB235" s="2" t="s">
        <v>30</v>
      </c>
    </row>
    <row r="236" spans="1:28" ht="12.75" customHeight="1" x14ac:dyDescent="0.2">
      <c r="A236" s="2"/>
      <c r="B236" s="2">
        <v>1956</v>
      </c>
      <c r="C236" s="2">
        <v>2</v>
      </c>
      <c r="D236" s="2">
        <v>0</v>
      </c>
      <c r="E236" s="2">
        <v>0</v>
      </c>
      <c r="F236" s="2">
        <v>0</v>
      </c>
      <c r="G236" s="2">
        <v>0</v>
      </c>
      <c r="H236" s="2"/>
      <c r="I236" s="4"/>
      <c r="J236" s="9"/>
      <c r="K236" s="9"/>
      <c r="L236" s="9"/>
      <c r="M236" s="9"/>
      <c r="N236" s="9"/>
      <c r="O236" s="2">
        <v>19.600000000000001</v>
      </c>
      <c r="P236" s="2" t="s">
        <v>17</v>
      </c>
      <c r="Q236" s="2" t="s">
        <v>17</v>
      </c>
      <c r="R236" s="2" t="s">
        <v>17</v>
      </c>
      <c r="S236" s="2" t="s">
        <v>17</v>
      </c>
      <c r="T236" s="2" t="s">
        <v>17</v>
      </c>
      <c r="U236" s="2" t="s">
        <v>17</v>
      </c>
      <c r="V236" s="2" t="s">
        <v>17</v>
      </c>
      <c r="W236" s="2" t="s">
        <v>17</v>
      </c>
      <c r="X236" s="2"/>
      <c r="Y236" s="2"/>
      <c r="Z236" s="2" t="s">
        <v>17</v>
      </c>
      <c r="AA236" s="2">
        <v>1420</v>
      </c>
      <c r="AB236" s="2" t="s">
        <v>30</v>
      </c>
    </row>
    <row r="237" spans="1:28" ht="12.75" customHeight="1" x14ac:dyDescent="0.2">
      <c r="A237" s="2"/>
      <c r="B237" s="2">
        <v>1956</v>
      </c>
      <c r="C237" s="2">
        <v>3</v>
      </c>
      <c r="D237" s="2">
        <v>0</v>
      </c>
      <c r="E237" s="2">
        <v>30</v>
      </c>
      <c r="F237" s="2">
        <v>0</v>
      </c>
      <c r="G237" s="2">
        <v>0</v>
      </c>
      <c r="H237" s="2"/>
      <c r="I237" s="4"/>
      <c r="J237" s="9"/>
      <c r="K237" s="9"/>
      <c r="L237" s="9"/>
      <c r="M237" s="9"/>
      <c r="N237" s="9"/>
      <c r="O237" s="2">
        <v>19.2</v>
      </c>
      <c r="P237" s="2" t="s">
        <v>17</v>
      </c>
      <c r="Q237" s="2" t="s">
        <v>17</v>
      </c>
      <c r="R237" s="2" t="s">
        <v>17</v>
      </c>
      <c r="S237" s="2" t="s">
        <v>17</v>
      </c>
      <c r="T237" s="2" t="s">
        <v>17</v>
      </c>
      <c r="U237" s="2" t="s">
        <v>17</v>
      </c>
      <c r="V237" s="2" t="s">
        <v>17</v>
      </c>
      <c r="W237" s="2" t="s">
        <v>17</v>
      </c>
      <c r="X237" s="2"/>
      <c r="Y237" s="2"/>
      <c r="Z237" s="2" t="s">
        <v>17</v>
      </c>
      <c r="AA237" s="2">
        <v>1495</v>
      </c>
      <c r="AB237" s="2" t="s">
        <v>30</v>
      </c>
    </row>
    <row r="238" spans="1:28" ht="12.75" customHeight="1" x14ac:dyDescent="0.2">
      <c r="A238" s="2"/>
      <c r="B238" s="2">
        <v>1956</v>
      </c>
      <c r="C238" s="2">
        <v>4</v>
      </c>
      <c r="D238" s="2">
        <v>33</v>
      </c>
      <c r="E238" s="2">
        <v>30</v>
      </c>
      <c r="F238" s="2">
        <v>0</v>
      </c>
      <c r="G238" s="2">
        <v>0</v>
      </c>
      <c r="H238" s="2"/>
      <c r="I238" s="4"/>
      <c r="J238" s="9"/>
      <c r="K238" s="9"/>
      <c r="L238" s="9"/>
      <c r="M238" s="9"/>
      <c r="N238" s="9"/>
      <c r="O238" s="2">
        <v>15.1</v>
      </c>
      <c r="P238" s="2" t="s">
        <v>17</v>
      </c>
      <c r="Q238" s="2" t="s">
        <v>17</v>
      </c>
      <c r="R238" s="2" t="s">
        <v>17</v>
      </c>
      <c r="S238" s="2" t="s">
        <v>17</v>
      </c>
      <c r="T238" s="2" t="s">
        <v>17</v>
      </c>
      <c r="U238" s="2" t="s">
        <v>17</v>
      </c>
      <c r="V238" s="2" t="s">
        <v>17</v>
      </c>
      <c r="W238" s="2" t="s">
        <v>17</v>
      </c>
      <c r="X238" s="2"/>
      <c r="Y238" s="2"/>
      <c r="Z238" s="2" t="s">
        <v>17</v>
      </c>
      <c r="AA238" s="2">
        <v>1315</v>
      </c>
      <c r="AB238" s="2" t="s">
        <v>30</v>
      </c>
    </row>
    <row r="239" spans="1:28" ht="12.75" customHeight="1" x14ac:dyDescent="0.2">
      <c r="A239" s="2"/>
      <c r="B239" s="2">
        <v>1956</v>
      </c>
      <c r="C239" s="2">
        <v>5</v>
      </c>
      <c r="D239" s="2">
        <v>33</v>
      </c>
      <c r="E239" s="2">
        <v>30</v>
      </c>
      <c r="F239" s="2">
        <v>30</v>
      </c>
      <c r="G239" s="2">
        <v>0</v>
      </c>
      <c r="H239" s="2"/>
      <c r="I239" s="4"/>
      <c r="J239" s="9"/>
      <c r="K239" s="9"/>
      <c r="L239" s="9"/>
      <c r="M239" s="9"/>
      <c r="N239" s="9"/>
      <c r="O239" s="2">
        <v>15.6</v>
      </c>
      <c r="P239" s="2" t="s">
        <v>17</v>
      </c>
      <c r="Q239" s="2" t="s">
        <v>17</v>
      </c>
      <c r="R239" s="2" t="s">
        <v>17</v>
      </c>
      <c r="S239" s="2" t="s">
        <v>17</v>
      </c>
      <c r="T239" s="2" t="s">
        <v>17</v>
      </c>
      <c r="U239" s="2" t="s">
        <v>17</v>
      </c>
      <c r="V239" s="2" t="s">
        <v>17</v>
      </c>
      <c r="W239" s="2" t="s">
        <v>17</v>
      </c>
      <c r="X239" s="2"/>
      <c r="Y239" s="2"/>
      <c r="Z239" s="2" t="s">
        <v>17</v>
      </c>
      <c r="AA239" s="2">
        <v>1430</v>
      </c>
      <c r="AB239" s="2" t="s">
        <v>30</v>
      </c>
    </row>
    <row r="240" spans="1:28" ht="12.75" customHeight="1" x14ac:dyDescent="0.2">
      <c r="A240" s="2"/>
      <c r="B240" s="2">
        <v>1956</v>
      </c>
      <c r="C240" s="2">
        <v>6</v>
      </c>
      <c r="D240" s="2">
        <v>33</v>
      </c>
      <c r="E240" s="2">
        <v>30</v>
      </c>
      <c r="F240" s="2">
        <v>30</v>
      </c>
      <c r="G240" s="2">
        <v>0</v>
      </c>
      <c r="H240" s="2"/>
      <c r="I240" s="4"/>
      <c r="J240" s="9"/>
      <c r="K240" s="9"/>
      <c r="L240" s="9"/>
      <c r="M240" s="9"/>
      <c r="N240" s="9"/>
      <c r="O240" s="2">
        <v>15.4</v>
      </c>
      <c r="P240" s="2" t="s">
        <v>17</v>
      </c>
      <c r="Q240" s="2" t="s">
        <v>17</v>
      </c>
      <c r="R240" s="2" t="s">
        <v>17</v>
      </c>
      <c r="S240" s="2" t="s">
        <v>17</v>
      </c>
      <c r="T240" s="2" t="s">
        <v>17</v>
      </c>
      <c r="U240" s="2" t="s">
        <v>17</v>
      </c>
      <c r="V240" s="2" t="s">
        <v>17</v>
      </c>
      <c r="W240" s="2" t="s">
        <v>17</v>
      </c>
      <c r="X240" s="2"/>
      <c r="Y240" s="2"/>
      <c r="Z240" s="2" t="s">
        <v>17</v>
      </c>
      <c r="AA240" s="2">
        <v>1320</v>
      </c>
      <c r="AB240" s="2" t="s">
        <v>30</v>
      </c>
    </row>
    <row r="241" spans="1:28" ht="12.75" customHeight="1" x14ac:dyDescent="0.2">
      <c r="A241" s="2"/>
      <c r="B241" s="2">
        <v>1957</v>
      </c>
      <c r="C241" s="2">
        <v>1</v>
      </c>
      <c r="D241" s="2">
        <v>0</v>
      </c>
      <c r="E241" s="2">
        <v>0</v>
      </c>
      <c r="F241" s="2">
        <v>0</v>
      </c>
      <c r="G241" s="2">
        <v>0</v>
      </c>
      <c r="H241" s="2"/>
      <c r="I241" s="4"/>
      <c r="J241" s="9"/>
      <c r="K241" s="9"/>
      <c r="L241" s="9"/>
      <c r="M241" s="9"/>
      <c r="N241" s="9"/>
      <c r="O241" s="2">
        <v>20.8</v>
      </c>
      <c r="P241" s="2" t="s">
        <v>17</v>
      </c>
      <c r="Q241" s="2" t="s">
        <v>17</v>
      </c>
      <c r="R241" s="2" t="s">
        <v>17</v>
      </c>
      <c r="S241" s="2" t="s">
        <v>17</v>
      </c>
      <c r="T241" s="2" t="s">
        <v>17</v>
      </c>
      <c r="U241" s="2" t="s">
        <v>17</v>
      </c>
      <c r="V241" s="2" t="s">
        <v>17</v>
      </c>
      <c r="W241" s="2" t="s">
        <v>17</v>
      </c>
      <c r="X241" s="2"/>
      <c r="Y241" s="2"/>
      <c r="Z241" s="2" t="s">
        <v>17</v>
      </c>
      <c r="AA241" s="2" t="s">
        <v>17</v>
      </c>
      <c r="AB241" s="2" t="s">
        <v>30</v>
      </c>
    </row>
    <row r="242" spans="1:28" ht="12.75" customHeight="1" x14ac:dyDescent="0.2">
      <c r="A242" s="2"/>
      <c r="B242" s="2">
        <v>1957</v>
      </c>
      <c r="C242" s="2">
        <v>2</v>
      </c>
      <c r="D242" s="2">
        <v>0</v>
      </c>
      <c r="E242" s="2">
        <v>0</v>
      </c>
      <c r="F242" s="2">
        <v>0</v>
      </c>
      <c r="G242" s="2">
        <v>0</v>
      </c>
      <c r="H242" s="2"/>
      <c r="I242" s="4"/>
      <c r="J242" s="9"/>
      <c r="K242" s="9"/>
      <c r="L242" s="9"/>
      <c r="M242" s="9"/>
      <c r="N242" s="9"/>
      <c r="O242" s="2">
        <v>13.3</v>
      </c>
      <c r="P242" s="2" t="s">
        <v>17</v>
      </c>
      <c r="Q242" s="2" t="s">
        <v>17</v>
      </c>
      <c r="R242" s="2" t="s">
        <v>17</v>
      </c>
      <c r="S242" s="2" t="s">
        <v>17</v>
      </c>
      <c r="T242" s="2" t="s">
        <v>17</v>
      </c>
      <c r="U242" s="2" t="s">
        <v>17</v>
      </c>
      <c r="V242" s="2" t="s">
        <v>17</v>
      </c>
      <c r="W242" s="2" t="s">
        <v>17</v>
      </c>
      <c r="X242" s="2"/>
      <c r="Y242" s="2"/>
      <c r="Z242" s="2" t="s">
        <v>17</v>
      </c>
      <c r="AA242" s="2" t="s">
        <v>17</v>
      </c>
      <c r="AB242" s="2" t="s">
        <v>30</v>
      </c>
    </row>
    <row r="243" spans="1:28" ht="12.75" customHeight="1" x14ac:dyDescent="0.2">
      <c r="A243" s="2"/>
      <c r="B243" s="2">
        <v>1957</v>
      </c>
      <c r="C243" s="2">
        <v>3</v>
      </c>
      <c r="D243" s="2">
        <v>0</v>
      </c>
      <c r="E243" s="2">
        <v>30</v>
      </c>
      <c r="F243" s="2">
        <v>0</v>
      </c>
      <c r="G243" s="2">
        <v>0</v>
      </c>
      <c r="H243" s="2"/>
      <c r="I243" s="4"/>
      <c r="J243" s="9"/>
      <c r="K243" s="9"/>
      <c r="L243" s="9"/>
      <c r="M243" s="9"/>
      <c r="N243" s="9"/>
      <c r="O243" s="2">
        <v>15.3</v>
      </c>
      <c r="P243" s="2" t="s">
        <v>17</v>
      </c>
      <c r="Q243" s="2" t="s">
        <v>17</v>
      </c>
      <c r="R243" s="2" t="s">
        <v>17</v>
      </c>
      <c r="S243" s="2" t="s">
        <v>17</v>
      </c>
      <c r="T243" s="2" t="s">
        <v>17</v>
      </c>
      <c r="U243" s="2" t="s">
        <v>17</v>
      </c>
      <c r="V243" s="2" t="s">
        <v>17</v>
      </c>
      <c r="W243" s="2" t="s">
        <v>17</v>
      </c>
      <c r="X243" s="2"/>
      <c r="Y243" s="2"/>
      <c r="Z243" s="2" t="s">
        <v>17</v>
      </c>
      <c r="AA243" s="2" t="s">
        <v>17</v>
      </c>
      <c r="AB243" s="2" t="s">
        <v>30</v>
      </c>
    </row>
    <row r="244" spans="1:28" ht="12.75" customHeight="1" x14ac:dyDescent="0.2">
      <c r="A244" s="2"/>
      <c r="B244" s="2">
        <v>1957</v>
      </c>
      <c r="C244" s="2">
        <v>4</v>
      </c>
      <c r="D244" s="2">
        <v>33</v>
      </c>
      <c r="E244" s="2">
        <v>30</v>
      </c>
      <c r="F244" s="2">
        <v>0</v>
      </c>
      <c r="G244" s="2">
        <v>0</v>
      </c>
      <c r="H244" s="2"/>
      <c r="I244" s="4"/>
      <c r="J244" s="9"/>
      <c r="K244" s="9"/>
      <c r="L244" s="9"/>
      <c r="M244" s="9"/>
      <c r="N244" s="9"/>
      <c r="O244" s="2">
        <v>15.8</v>
      </c>
      <c r="P244" s="2" t="s">
        <v>17</v>
      </c>
      <c r="Q244" s="2" t="s">
        <v>17</v>
      </c>
      <c r="R244" s="2" t="s">
        <v>17</v>
      </c>
      <c r="S244" s="2" t="s">
        <v>17</v>
      </c>
      <c r="T244" s="2" t="s">
        <v>17</v>
      </c>
      <c r="U244" s="2" t="s">
        <v>17</v>
      </c>
      <c r="V244" s="2" t="s">
        <v>17</v>
      </c>
      <c r="W244" s="2" t="s">
        <v>17</v>
      </c>
      <c r="X244" s="2"/>
      <c r="Y244" s="2"/>
      <c r="Z244" s="2" t="s">
        <v>17</v>
      </c>
      <c r="AA244" s="2" t="s">
        <v>17</v>
      </c>
      <c r="AB244" s="2" t="s">
        <v>30</v>
      </c>
    </row>
    <row r="245" spans="1:28" ht="12.75" customHeight="1" x14ac:dyDescent="0.2">
      <c r="A245" s="2"/>
      <c r="B245" s="2">
        <v>1957</v>
      </c>
      <c r="C245" s="2">
        <v>5</v>
      </c>
      <c r="D245" s="2">
        <v>33</v>
      </c>
      <c r="E245" s="2">
        <v>30</v>
      </c>
      <c r="F245" s="2">
        <v>30</v>
      </c>
      <c r="G245" s="2">
        <v>0</v>
      </c>
      <c r="H245" s="2"/>
      <c r="I245" s="4"/>
      <c r="J245" s="9"/>
      <c r="K245" s="9"/>
      <c r="L245" s="9"/>
      <c r="M245" s="9"/>
      <c r="N245" s="9"/>
      <c r="O245" s="2">
        <v>17</v>
      </c>
      <c r="P245" s="2" t="s">
        <v>17</v>
      </c>
      <c r="Q245" s="2" t="s">
        <v>17</v>
      </c>
      <c r="R245" s="2" t="s">
        <v>17</v>
      </c>
      <c r="S245" s="2" t="s">
        <v>17</v>
      </c>
      <c r="T245" s="2" t="s">
        <v>17</v>
      </c>
      <c r="U245" s="2" t="s">
        <v>17</v>
      </c>
      <c r="V245" s="2" t="s">
        <v>17</v>
      </c>
      <c r="W245" s="2" t="s">
        <v>17</v>
      </c>
      <c r="X245" s="2"/>
      <c r="Y245" s="2"/>
      <c r="Z245" s="2" t="s">
        <v>17</v>
      </c>
      <c r="AA245" s="2" t="s">
        <v>17</v>
      </c>
      <c r="AB245" s="2" t="s">
        <v>30</v>
      </c>
    </row>
    <row r="246" spans="1:28" ht="12.75" customHeight="1" x14ac:dyDescent="0.2">
      <c r="A246" s="2"/>
      <c r="B246" s="2">
        <v>1957</v>
      </c>
      <c r="C246" s="2">
        <v>6</v>
      </c>
      <c r="D246" s="2">
        <v>33</v>
      </c>
      <c r="E246" s="2">
        <v>30</v>
      </c>
      <c r="F246" s="2">
        <v>30</v>
      </c>
      <c r="G246" s="2">
        <v>0</v>
      </c>
      <c r="H246" s="2"/>
      <c r="I246" s="4"/>
      <c r="J246" s="9"/>
      <c r="K246" s="9"/>
      <c r="L246" s="9"/>
      <c r="M246" s="9"/>
      <c r="N246" s="9"/>
      <c r="O246" s="2">
        <v>14.1</v>
      </c>
      <c r="P246" s="2" t="s">
        <v>17</v>
      </c>
      <c r="Q246" s="2" t="s">
        <v>17</v>
      </c>
      <c r="R246" s="2" t="s">
        <v>17</v>
      </c>
      <c r="S246" s="2" t="s">
        <v>17</v>
      </c>
      <c r="T246" s="2" t="s">
        <v>17</v>
      </c>
      <c r="U246" s="2" t="s">
        <v>17</v>
      </c>
      <c r="V246" s="2" t="s">
        <v>17</v>
      </c>
      <c r="W246" s="2" t="s">
        <v>17</v>
      </c>
      <c r="X246" s="2"/>
      <c r="Y246" s="2"/>
      <c r="Z246" s="2" t="s">
        <v>17</v>
      </c>
      <c r="AA246" s="2" t="s">
        <v>17</v>
      </c>
      <c r="AB246" s="2" t="s">
        <v>30</v>
      </c>
    </row>
    <row r="247" spans="1:28" ht="12.75" customHeight="1" x14ac:dyDescent="0.2">
      <c r="A247" s="2"/>
      <c r="B247" s="2">
        <v>1958</v>
      </c>
      <c r="C247" s="2">
        <v>1</v>
      </c>
      <c r="D247" s="2">
        <v>0</v>
      </c>
      <c r="E247" s="2">
        <v>0</v>
      </c>
      <c r="F247" s="2">
        <v>0</v>
      </c>
      <c r="G247" s="2">
        <v>0</v>
      </c>
      <c r="H247" s="2"/>
      <c r="I247" s="4"/>
      <c r="J247" s="9"/>
      <c r="K247" s="9"/>
      <c r="L247" s="9"/>
      <c r="M247" s="9"/>
      <c r="N247" s="9"/>
      <c r="O247" s="2">
        <v>37.5</v>
      </c>
      <c r="P247" s="2" t="s">
        <v>17</v>
      </c>
      <c r="Q247" s="2" t="s">
        <v>17</v>
      </c>
      <c r="R247" s="2" t="s">
        <v>17</v>
      </c>
      <c r="S247" s="2" t="s">
        <v>17</v>
      </c>
      <c r="T247" s="2" t="s">
        <v>17</v>
      </c>
      <c r="U247" s="2" t="s">
        <v>17</v>
      </c>
      <c r="V247" s="2" t="s">
        <v>17</v>
      </c>
      <c r="W247" s="2" t="s">
        <v>17</v>
      </c>
      <c r="X247" s="2"/>
      <c r="Y247" s="2"/>
      <c r="Z247" s="2" t="s">
        <v>17</v>
      </c>
      <c r="AA247" s="2" t="s">
        <v>17</v>
      </c>
      <c r="AB247" s="2" t="s">
        <v>31</v>
      </c>
    </row>
    <row r="248" spans="1:28" ht="12.75" customHeight="1" x14ac:dyDescent="0.2">
      <c r="A248" s="2"/>
      <c r="B248" s="2">
        <v>1958</v>
      </c>
      <c r="C248" s="2">
        <v>2</v>
      </c>
      <c r="D248" s="2">
        <v>0</v>
      </c>
      <c r="E248" s="2">
        <v>0</v>
      </c>
      <c r="F248" s="2">
        <v>0</v>
      </c>
      <c r="G248" s="2">
        <v>0</v>
      </c>
      <c r="H248" s="2"/>
      <c r="I248" s="4"/>
      <c r="J248" s="9"/>
      <c r="K248" s="9"/>
      <c r="L248" s="9"/>
      <c r="M248" s="9"/>
      <c r="N248" s="9"/>
      <c r="O248" s="2">
        <v>28.7</v>
      </c>
      <c r="P248" s="2" t="s">
        <v>17</v>
      </c>
      <c r="Q248" s="2" t="s">
        <v>17</v>
      </c>
      <c r="R248" s="2" t="s">
        <v>17</v>
      </c>
      <c r="S248" s="2" t="s">
        <v>17</v>
      </c>
      <c r="T248" s="2" t="s">
        <v>17</v>
      </c>
      <c r="U248" s="2" t="s">
        <v>17</v>
      </c>
      <c r="V248" s="2" t="s">
        <v>17</v>
      </c>
      <c r="W248" s="2" t="s">
        <v>17</v>
      </c>
      <c r="X248" s="2"/>
      <c r="Y248" s="2"/>
      <c r="Z248" s="2" t="s">
        <v>17</v>
      </c>
      <c r="AA248" s="2" t="s">
        <v>17</v>
      </c>
      <c r="AB248" s="2" t="s">
        <v>31</v>
      </c>
    </row>
    <row r="249" spans="1:28" ht="12.75" customHeight="1" x14ac:dyDescent="0.2">
      <c r="A249" s="2"/>
      <c r="B249" s="2">
        <v>1958</v>
      </c>
      <c r="C249" s="2">
        <v>3</v>
      </c>
      <c r="D249" s="2">
        <v>0</v>
      </c>
      <c r="E249" s="2">
        <v>30</v>
      </c>
      <c r="F249" s="2">
        <v>0</v>
      </c>
      <c r="G249" s="2">
        <v>0</v>
      </c>
      <c r="H249" s="2"/>
      <c r="I249" s="4"/>
      <c r="J249" s="9"/>
      <c r="K249" s="9"/>
      <c r="L249" s="9"/>
      <c r="M249" s="9"/>
      <c r="N249" s="9"/>
      <c r="O249" s="2">
        <v>24.2</v>
      </c>
      <c r="P249" s="2" t="s">
        <v>17</v>
      </c>
      <c r="Q249" s="2" t="s">
        <v>17</v>
      </c>
      <c r="R249" s="2" t="s">
        <v>17</v>
      </c>
      <c r="S249" s="2" t="s">
        <v>17</v>
      </c>
      <c r="T249" s="2" t="s">
        <v>17</v>
      </c>
      <c r="U249" s="2" t="s">
        <v>17</v>
      </c>
      <c r="V249" s="2" t="s">
        <v>17</v>
      </c>
      <c r="W249" s="2" t="s">
        <v>17</v>
      </c>
      <c r="X249" s="2"/>
      <c r="Y249" s="2"/>
      <c r="Z249" s="2" t="s">
        <v>17</v>
      </c>
      <c r="AA249" s="2" t="s">
        <v>17</v>
      </c>
      <c r="AB249" s="2" t="s">
        <v>31</v>
      </c>
    </row>
    <row r="250" spans="1:28" ht="12.75" customHeight="1" x14ac:dyDescent="0.2">
      <c r="A250" s="2"/>
      <c r="B250" s="2">
        <v>1958</v>
      </c>
      <c r="C250" s="2">
        <v>4</v>
      </c>
      <c r="D250" s="2">
        <v>33</v>
      </c>
      <c r="E250" s="2">
        <v>30</v>
      </c>
      <c r="F250" s="2">
        <v>0</v>
      </c>
      <c r="G250" s="2">
        <v>0</v>
      </c>
      <c r="H250" s="2"/>
      <c r="I250" s="4"/>
      <c r="J250" s="9"/>
      <c r="K250" s="9"/>
      <c r="L250" s="9"/>
      <c r="M250" s="9"/>
      <c r="N250" s="9"/>
      <c r="O250" s="2">
        <v>36.9</v>
      </c>
      <c r="P250" s="2" t="s">
        <v>17</v>
      </c>
      <c r="Q250" s="2" t="s">
        <v>17</v>
      </c>
      <c r="R250" s="2" t="s">
        <v>17</v>
      </c>
      <c r="S250" s="2" t="s">
        <v>17</v>
      </c>
      <c r="T250" s="2" t="s">
        <v>17</v>
      </c>
      <c r="U250" s="2" t="s">
        <v>17</v>
      </c>
      <c r="V250" s="2" t="s">
        <v>17</v>
      </c>
      <c r="W250" s="2" t="s">
        <v>17</v>
      </c>
      <c r="X250" s="2"/>
      <c r="Y250" s="2"/>
      <c r="Z250" s="2" t="s">
        <v>17</v>
      </c>
      <c r="AA250" s="2" t="s">
        <v>17</v>
      </c>
      <c r="AB250" s="2" t="s">
        <v>31</v>
      </c>
    </row>
    <row r="251" spans="1:28" ht="12.75" customHeight="1" x14ac:dyDescent="0.2">
      <c r="A251" s="2"/>
      <c r="B251" s="2">
        <v>1958</v>
      </c>
      <c r="C251" s="2">
        <v>5</v>
      </c>
      <c r="D251" s="2">
        <v>33</v>
      </c>
      <c r="E251" s="2">
        <v>30</v>
      </c>
      <c r="F251" s="2">
        <v>30</v>
      </c>
      <c r="G251" s="2">
        <v>0</v>
      </c>
      <c r="H251" s="2"/>
      <c r="I251" s="4"/>
      <c r="J251" s="9"/>
      <c r="K251" s="9"/>
      <c r="L251" s="9"/>
      <c r="M251" s="9"/>
      <c r="N251" s="9"/>
      <c r="O251" s="2">
        <v>35.700000000000003</v>
      </c>
      <c r="P251" s="2" t="s">
        <v>17</v>
      </c>
      <c r="Q251" s="2" t="s">
        <v>17</v>
      </c>
      <c r="R251" s="2" t="s">
        <v>17</v>
      </c>
      <c r="S251" s="2" t="s">
        <v>17</v>
      </c>
      <c r="T251" s="2" t="s">
        <v>17</v>
      </c>
      <c r="U251" s="2" t="s">
        <v>17</v>
      </c>
      <c r="V251" s="2" t="s">
        <v>17</v>
      </c>
      <c r="W251" s="2" t="s">
        <v>17</v>
      </c>
      <c r="X251" s="2"/>
      <c r="Y251" s="2"/>
      <c r="Z251" s="2" t="s">
        <v>17</v>
      </c>
      <c r="AA251" s="2" t="s">
        <v>17</v>
      </c>
      <c r="AB251" s="2" t="s">
        <v>31</v>
      </c>
    </row>
    <row r="252" spans="1:28" ht="12.75" customHeight="1" x14ac:dyDescent="0.2">
      <c r="A252" s="2"/>
      <c r="B252" s="2">
        <v>1958</v>
      </c>
      <c r="C252" s="2">
        <v>6</v>
      </c>
      <c r="D252" s="2">
        <v>33</v>
      </c>
      <c r="E252" s="2">
        <v>30</v>
      </c>
      <c r="F252" s="2">
        <v>30</v>
      </c>
      <c r="G252" s="2">
        <v>0</v>
      </c>
      <c r="H252" s="2"/>
      <c r="I252" s="4"/>
      <c r="J252" s="9"/>
      <c r="K252" s="9"/>
      <c r="L252" s="9"/>
      <c r="M252" s="9"/>
      <c r="N252" s="9"/>
      <c r="O252" s="2">
        <v>37.5</v>
      </c>
      <c r="P252" s="2" t="s">
        <v>17</v>
      </c>
      <c r="Q252" s="2" t="s">
        <v>17</v>
      </c>
      <c r="R252" s="2" t="s">
        <v>17</v>
      </c>
      <c r="S252" s="2" t="s">
        <v>17</v>
      </c>
      <c r="T252" s="2" t="s">
        <v>17</v>
      </c>
      <c r="U252" s="2" t="s">
        <v>17</v>
      </c>
      <c r="V252" s="2" t="s">
        <v>17</v>
      </c>
      <c r="W252" s="2" t="s">
        <v>17</v>
      </c>
      <c r="X252" s="2"/>
      <c r="Y252" s="2"/>
      <c r="Z252" s="2" t="s">
        <v>17</v>
      </c>
      <c r="AA252" s="2" t="s">
        <v>17</v>
      </c>
      <c r="AB252" s="2" t="s">
        <v>31</v>
      </c>
    </row>
    <row r="253" spans="1:28" ht="12.75" customHeight="1" x14ac:dyDescent="0.2">
      <c r="A253" s="2"/>
      <c r="B253" s="2">
        <v>1959</v>
      </c>
      <c r="C253" s="2">
        <v>1</v>
      </c>
      <c r="D253" s="2">
        <v>120</v>
      </c>
      <c r="E253" s="2">
        <v>0</v>
      </c>
      <c r="F253" s="2">
        <v>0</v>
      </c>
      <c r="G253" s="2">
        <v>0</v>
      </c>
      <c r="H253" s="2"/>
      <c r="I253" s="4"/>
      <c r="J253" s="9"/>
      <c r="K253" s="9"/>
      <c r="L253" s="9"/>
      <c r="M253" s="9"/>
      <c r="N253" s="9"/>
      <c r="O253" s="2">
        <v>44.5</v>
      </c>
      <c r="P253" s="2" t="s">
        <v>17</v>
      </c>
      <c r="Q253" s="2" t="s">
        <v>17</v>
      </c>
      <c r="R253" s="2" t="s">
        <v>17</v>
      </c>
      <c r="S253" s="2" t="s">
        <v>17</v>
      </c>
      <c r="T253" s="2" t="s">
        <v>17</v>
      </c>
      <c r="U253" s="2" t="s">
        <v>17</v>
      </c>
      <c r="V253" s="2" t="s">
        <v>17</v>
      </c>
      <c r="W253" s="2" t="s">
        <v>17</v>
      </c>
      <c r="X253" s="2"/>
      <c r="Y253" s="2"/>
      <c r="Z253" s="2" t="s">
        <v>17</v>
      </c>
      <c r="AA253" s="2" t="s">
        <v>17</v>
      </c>
      <c r="AB253" s="2" t="s">
        <v>31</v>
      </c>
    </row>
    <row r="254" spans="1:28" ht="12.75" customHeight="1" x14ac:dyDescent="0.2">
      <c r="A254" s="2"/>
      <c r="B254" s="2">
        <v>1959</v>
      </c>
      <c r="C254" s="2">
        <v>2</v>
      </c>
      <c r="D254" s="2">
        <v>0</v>
      </c>
      <c r="E254" s="2">
        <v>0</v>
      </c>
      <c r="F254" s="2">
        <v>0</v>
      </c>
      <c r="G254" s="2">
        <v>0</v>
      </c>
      <c r="H254" s="2"/>
      <c r="I254" s="4"/>
      <c r="J254" s="9"/>
      <c r="K254" s="9"/>
      <c r="L254" s="9"/>
      <c r="M254" s="9"/>
      <c r="N254" s="9"/>
      <c r="O254" s="2">
        <v>28.1</v>
      </c>
      <c r="P254" s="2" t="s">
        <v>17</v>
      </c>
      <c r="Q254" s="2" t="s">
        <v>17</v>
      </c>
      <c r="R254" s="2" t="s">
        <v>17</v>
      </c>
      <c r="S254" s="2" t="s">
        <v>17</v>
      </c>
      <c r="T254" s="2" t="s">
        <v>17</v>
      </c>
      <c r="U254" s="2" t="s">
        <v>17</v>
      </c>
      <c r="V254" s="2" t="s">
        <v>17</v>
      </c>
      <c r="W254" s="2" t="s">
        <v>17</v>
      </c>
      <c r="X254" s="2"/>
      <c r="Y254" s="2"/>
      <c r="Z254" s="2" t="s">
        <v>17</v>
      </c>
      <c r="AA254" s="2" t="s">
        <v>17</v>
      </c>
      <c r="AB254" s="2" t="s">
        <v>31</v>
      </c>
    </row>
    <row r="255" spans="1:28" ht="12.75" customHeight="1" x14ac:dyDescent="0.2">
      <c r="A255" s="2"/>
      <c r="B255" s="2">
        <v>1959</v>
      </c>
      <c r="C255" s="2">
        <v>3</v>
      </c>
      <c r="D255" s="2">
        <v>0</v>
      </c>
      <c r="E255" s="2">
        <v>30</v>
      </c>
      <c r="F255" s="2">
        <v>0</v>
      </c>
      <c r="G255" s="2">
        <v>0</v>
      </c>
      <c r="H255" s="2"/>
      <c r="I255" s="4"/>
      <c r="J255" s="9"/>
      <c r="K255" s="9"/>
      <c r="L255" s="9"/>
      <c r="M255" s="9"/>
      <c r="N255" s="9"/>
      <c r="O255" s="2">
        <v>27</v>
      </c>
      <c r="P255" s="2" t="s">
        <v>17</v>
      </c>
      <c r="Q255" s="2" t="s">
        <v>17</v>
      </c>
      <c r="R255" s="2" t="s">
        <v>17</v>
      </c>
      <c r="S255" s="2" t="s">
        <v>17</v>
      </c>
      <c r="T255" s="2" t="s">
        <v>17</v>
      </c>
      <c r="U255" s="2" t="s">
        <v>17</v>
      </c>
      <c r="V255" s="2" t="s">
        <v>17</v>
      </c>
      <c r="W255" s="2" t="s">
        <v>17</v>
      </c>
      <c r="X255" s="2"/>
      <c r="Y255" s="2"/>
      <c r="Z255" s="2" t="s">
        <v>17</v>
      </c>
      <c r="AA255" s="2" t="s">
        <v>17</v>
      </c>
      <c r="AB255" s="2" t="s">
        <v>31</v>
      </c>
    </row>
    <row r="256" spans="1:28" ht="12.75" customHeight="1" x14ac:dyDescent="0.2">
      <c r="A256" s="2"/>
      <c r="B256" s="2">
        <v>1959</v>
      </c>
      <c r="C256" s="2">
        <v>4</v>
      </c>
      <c r="D256" s="2">
        <v>33</v>
      </c>
      <c r="E256" s="2">
        <v>30</v>
      </c>
      <c r="F256" s="2">
        <v>0</v>
      </c>
      <c r="G256" s="2">
        <v>0</v>
      </c>
      <c r="H256" s="2"/>
      <c r="I256" s="4"/>
      <c r="J256" s="9"/>
      <c r="K256" s="9"/>
      <c r="L256" s="9"/>
      <c r="M256" s="9"/>
      <c r="N256" s="9"/>
      <c r="O256" s="2">
        <v>39.5</v>
      </c>
      <c r="P256" s="2" t="s">
        <v>17</v>
      </c>
      <c r="Q256" s="2" t="s">
        <v>17</v>
      </c>
      <c r="R256" s="2" t="s">
        <v>17</v>
      </c>
      <c r="S256" s="2" t="s">
        <v>17</v>
      </c>
      <c r="T256" s="2" t="s">
        <v>17</v>
      </c>
      <c r="U256" s="2" t="s">
        <v>17</v>
      </c>
      <c r="V256" s="2" t="s">
        <v>17</v>
      </c>
      <c r="W256" s="2" t="s">
        <v>17</v>
      </c>
      <c r="X256" s="2"/>
      <c r="Y256" s="2"/>
      <c r="Z256" s="2" t="s">
        <v>17</v>
      </c>
      <c r="AA256" s="2" t="s">
        <v>17</v>
      </c>
      <c r="AB256" s="2" t="s">
        <v>31</v>
      </c>
    </row>
    <row r="257" spans="1:28" ht="12.75" customHeight="1" x14ac:dyDescent="0.2">
      <c r="A257" s="2"/>
      <c r="B257" s="2">
        <v>1959</v>
      </c>
      <c r="C257" s="2">
        <v>5</v>
      </c>
      <c r="D257" s="2">
        <v>33</v>
      </c>
      <c r="E257" s="2">
        <v>30</v>
      </c>
      <c r="F257" s="2">
        <v>30</v>
      </c>
      <c r="G257" s="2">
        <v>0</v>
      </c>
      <c r="H257" s="2"/>
      <c r="I257" s="4"/>
      <c r="J257" s="9"/>
      <c r="K257" s="9"/>
      <c r="L257" s="9"/>
      <c r="M257" s="9"/>
      <c r="N257" s="9"/>
      <c r="O257" s="2">
        <v>39.4</v>
      </c>
      <c r="P257" s="2" t="s">
        <v>17</v>
      </c>
      <c r="Q257" s="2" t="s">
        <v>17</v>
      </c>
      <c r="R257" s="2" t="s">
        <v>17</v>
      </c>
      <c r="S257" s="2" t="s">
        <v>17</v>
      </c>
      <c r="T257" s="2" t="s">
        <v>17</v>
      </c>
      <c r="U257" s="2" t="s">
        <v>17</v>
      </c>
      <c r="V257" s="2" t="s">
        <v>17</v>
      </c>
      <c r="W257" s="2" t="s">
        <v>17</v>
      </c>
      <c r="X257" s="2"/>
      <c r="Y257" s="2"/>
      <c r="Z257" s="2" t="s">
        <v>17</v>
      </c>
      <c r="AA257" s="2" t="s">
        <v>17</v>
      </c>
      <c r="AB257" s="2" t="s">
        <v>31</v>
      </c>
    </row>
    <row r="258" spans="1:28" ht="12.75" customHeight="1" x14ac:dyDescent="0.2">
      <c r="A258" s="2"/>
      <c r="B258" s="2">
        <v>1959</v>
      </c>
      <c r="C258" s="2">
        <v>6</v>
      </c>
      <c r="D258" s="2">
        <v>33</v>
      </c>
      <c r="E258" s="2">
        <v>30</v>
      </c>
      <c r="F258" s="2">
        <v>30</v>
      </c>
      <c r="G258" s="2">
        <v>0</v>
      </c>
      <c r="H258" s="2"/>
      <c r="I258" s="4"/>
      <c r="J258" s="9"/>
      <c r="K258" s="9"/>
      <c r="L258" s="9"/>
      <c r="M258" s="9"/>
      <c r="N258" s="9"/>
      <c r="O258" s="2">
        <v>43</v>
      </c>
      <c r="P258" s="2" t="s">
        <v>17</v>
      </c>
      <c r="Q258" s="2" t="s">
        <v>17</v>
      </c>
      <c r="R258" s="2" t="s">
        <v>17</v>
      </c>
      <c r="S258" s="2" t="s">
        <v>17</v>
      </c>
      <c r="T258" s="2" t="s">
        <v>17</v>
      </c>
      <c r="U258" s="2" t="s">
        <v>17</v>
      </c>
      <c r="V258" s="2" t="s">
        <v>17</v>
      </c>
      <c r="W258" s="2" t="s">
        <v>17</v>
      </c>
      <c r="X258" s="2"/>
      <c r="Y258" s="2"/>
      <c r="Z258" s="2" t="s">
        <v>17</v>
      </c>
      <c r="AA258" s="2" t="s">
        <v>17</v>
      </c>
      <c r="AB258" s="2" t="s">
        <v>31</v>
      </c>
    </row>
    <row r="259" spans="1:28" ht="12.75" customHeight="1" x14ac:dyDescent="0.2">
      <c r="A259" s="2"/>
      <c r="B259" s="2">
        <v>1960</v>
      </c>
      <c r="C259" s="2">
        <v>1</v>
      </c>
      <c r="D259" s="2">
        <v>0</v>
      </c>
      <c r="E259" s="2">
        <v>0</v>
      </c>
      <c r="F259" s="2">
        <v>0</v>
      </c>
      <c r="G259" s="2">
        <v>0</v>
      </c>
      <c r="H259" s="2"/>
      <c r="I259" s="4"/>
      <c r="J259" s="9"/>
      <c r="K259" s="9"/>
      <c r="L259" s="9"/>
      <c r="M259" s="9"/>
      <c r="N259" s="9"/>
      <c r="O259" s="2">
        <v>21.9</v>
      </c>
      <c r="P259" s="2" t="s">
        <v>17</v>
      </c>
      <c r="Q259" s="2" t="s">
        <v>17</v>
      </c>
      <c r="R259" s="2" t="s">
        <v>17</v>
      </c>
      <c r="S259" s="2" t="s">
        <v>17</v>
      </c>
      <c r="T259" s="2" t="s">
        <v>17</v>
      </c>
      <c r="U259" s="2" t="s">
        <v>17</v>
      </c>
      <c r="V259" s="2" t="s">
        <v>17</v>
      </c>
      <c r="W259" s="2" t="s">
        <v>17</v>
      </c>
      <c r="X259" s="2"/>
      <c r="Y259" s="2"/>
      <c r="Z259" s="2" t="s">
        <v>17</v>
      </c>
      <c r="AA259" s="2" t="s">
        <v>17</v>
      </c>
      <c r="AB259" s="2" t="s">
        <v>31</v>
      </c>
    </row>
    <row r="260" spans="1:28" ht="12.75" customHeight="1" x14ac:dyDescent="0.2">
      <c r="A260" s="2"/>
      <c r="B260" s="2">
        <v>1960</v>
      </c>
      <c r="C260" s="2">
        <v>2</v>
      </c>
      <c r="D260" s="2">
        <v>0</v>
      </c>
      <c r="E260" s="2">
        <v>0</v>
      </c>
      <c r="F260" s="2">
        <v>0</v>
      </c>
      <c r="G260" s="2">
        <v>0</v>
      </c>
      <c r="H260" s="2"/>
      <c r="I260" s="4"/>
      <c r="J260" s="9"/>
      <c r="K260" s="9"/>
      <c r="L260" s="9"/>
      <c r="M260" s="9"/>
      <c r="N260" s="9"/>
      <c r="O260" s="2">
        <v>11.5</v>
      </c>
      <c r="P260" s="2" t="s">
        <v>17</v>
      </c>
      <c r="Q260" s="2" t="s">
        <v>17</v>
      </c>
      <c r="R260" s="2" t="s">
        <v>17</v>
      </c>
      <c r="S260" s="2" t="s">
        <v>17</v>
      </c>
      <c r="T260" s="2" t="s">
        <v>17</v>
      </c>
      <c r="U260" s="2" t="s">
        <v>17</v>
      </c>
      <c r="V260" s="2" t="s">
        <v>17</v>
      </c>
      <c r="W260" s="2" t="s">
        <v>17</v>
      </c>
      <c r="X260" s="2"/>
      <c r="Y260" s="2"/>
      <c r="Z260" s="2" t="s">
        <v>17</v>
      </c>
      <c r="AA260" s="2" t="s">
        <v>17</v>
      </c>
      <c r="AB260" s="2" t="s">
        <v>31</v>
      </c>
    </row>
    <row r="261" spans="1:28" ht="12.75" customHeight="1" x14ac:dyDescent="0.2">
      <c r="A261" s="2"/>
      <c r="B261" s="2">
        <v>1960</v>
      </c>
      <c r="C261" s="2">
        <v>3</v>
      </c>
      <c r="D261" s="2">
        <v>0</v>
      </c>
      <c r="E261" s="2">
        <v>30</v>
      </c>
      <c r="F261" s="2">
        <v>0</v>
      </c>
      <c r="G261" s="2">
        <v>0</v>
      </c>
      <c r="H261" s="2"/>
      <c r="I261" s="4"/>
      <c r="J261" s="9"/>
      <c r="K261" s="9"/>
      <c r="L261" s="9"/>
      <c r="M261" s="9"/>
      <c r="N261" s="9"/>
      <c r="O261" s="2">
        <v>29.8</v>
      </c>
      <c r="P261" s="2" t="s">
        <v>17</v>
      </c>
      <c r="Q261" s="2" t="s">
        <v>17</v>
      </c>
      <c r="R261" s="2" t="s">
        <v>17</v>
      </c>
      <c r="S261" s="2" t="s">
        <v>17</v>
      </c>
      <c r="T261" s="2" t="s">
        <v>17</v>
      </c>
      <c r="U261" s="2" t="s">
        <v>17</v>
      </c>
      <c r="V261" s="2" t="s">
        <v>17</v>
      </c>
      <c r="W261" s="2" t="s">
        <v>17</v>
      </c>
      <c r="X261" s="2"/>
      <c r="Y261" s="2"/>
      <c r="Z261" s="2" t="s">
        <v>17</v>
      </c>
      <c r="AA261" s="2" t="s">
        <v>17</v>
      </c>
      <c r="AB261" s="2" t="s">
        <v>31</v>
      </c>
    </row>
    <row r="262" spans="1:28" ht="12.75" customHeight="1" x14ac:dyDescent="0.2">
      <c r="A262" s="2"/>
      <c r="B262" s="2">
        <v>1960</v>
      </c>
      <c r="C262" s="2">
        <v>4</v>
      </c>
      <c r="D262" s="2">
        <v>33</v>
      </c>
      <c r="E262" s="2">
        <v>30</v>
      </c>
      <c r="F262" s="2">
        <v>0</v>
      </c>
      <c r="G262" s="2">
        <v>0</v>
      </c>
      <c r="H262" s="2"/>
      <c r="I262" s="4"/>
      <c r="J262" s="9"/>
      <c r="K262" s="9"/>
      <c r="L262" s="9"/>
      <c r="M262" s="9"/>
      <c r="N262" s="9"/>
      <c r="O262" s="2">
        <v>34</v>
      </c>
      <c r="P262" s="2" t="s">
        <v>17</v>
      </c>
      <c r="Q262" s="2" t="s">
        <v>17</v>
      </c>
      <c r="R262" s="2" t="s">
        <v>17</v>
      </c>
      <c r="S262" s="2" t="s">
        <v>17</v>
      </c>
      <c r="T262" s="2" t="s">
        <v>17</v>
      </c>
      <c r="U262" s="2" t="s">
        <v>17</v>
      </c>
      <c r="V262" s="2" t="s">
        <v>17</v>
      </c>
      <c r="W262" s="2" t="s">
        <v>17</v>
      </c>
      <c r="X262" s="2"/>
      <c r="Y262" s="2"/>
      <c r="Z262" s="2" t="s">
        <v>17</v>
      </c>
      <c r="AA262" s="2" t="s">
        <v>17</v>
      </c>
      <c r="AB262" s="2" t="s">
        <v>31</v>
      </c>
    </row>
    <row r="263" spans="1:28" ht="12.75" customHeight="1" x14ac:dyDescent="0.2">
      <c r="A263" s="2"/>
      <c r="B263" s="2">
        <v>1960</v>
      </c>
      <c r="C263" s="2">
        <v>5</v>
      </c>
      <c r="D263" s="2">
        <v>33</v>
      </c>
      <c r="E263" s="2">
        <v>30</v>
      </c>
      <c r="F263" s="2">
        <v>30</v>
      </c>
      <c r="G263" s="2">
        <v>0</v>
      </c>
      <c r="H263" s="2"/>
      <c r="I263" s="4"/>
      <c r="J263" s="9"/>
      <c r="K263" s="9"/>
      <c r="L263" s="9"/>
      <c r="M263" s="9"/>
      <c r="N263" s="9"/>
      <c r="O263" s="2">
        <v>35.200000000000003</v>
      </c>
      <c r="P263" s="2" t="s">
        <v>17</v>
      </c>
      <c r="Q263" s="2" t="s">
        <v>17</v>
      </c>
      <c r="R263" s="2" t="s">
        <v>17</v>
      </c>
      <c r="S263" s="2" t="s">
        <v>17</v>
      </c>
      <c r="T263" s="2" t="s">
        <v>17</v>
      </c>
      <c r="U263" s="2" t="s">
        <v>17</v>
      </c>
      <c r="V263" s="2" t="s">
        <v>17</v>
      </c>
      <c r="W263" s="2" t="s">
        <v>17</v>
      </c>
      <c r="X263" s="2"/>
      <c r="Y263" s="2"/>
      <c r="Z263" s="2" t="s">
        <v>17</v>
      </c>
      <c r="AA263" s="2" t="s">
        <v>17</v>
      </c>
      <c r="AB263" s="2" t="s">
        <v>31</v>
      </c>
    </row>
    <row r="264" spans="1:28" ht="12.75" customHeight="1" x14ac:dyDescent="0.2">
      <c r="A264" s="2"/>
      <c r="B264" s="2">
        <v>1960</v>
      </c>
      <c r="C264" s="2">
        <v>6</v>
      </c>
      <c r="D264" s="2">
        <v>33</v>
      </c>
      <c r="E264" s="2">
        <v>30</v>
      </c>
      <c r="F264" s="2">
        <v>30</v>
      </c>
      <c r="G264" s="2">
        <v>0</v>
      </c>
      <c r="H264" s="2"/>
      <c r="I264" s="4"/>
      <c r="J264" s="9"/>
      <c r="K264" s="9"/>
      <c r="L264" s="9"/>
      <c r="M264" s="9"/>
      <c r="N264" s="9"/>
      <c r="O264" s="2">
        <v>33.799999999999997</v>
      </c>
      <c r="P264" s="2" t="s">
        <v>17</v>
      </c>
      <c r="Q264" s="2" t="s">
        <v>17</v>
      </c>
      <c r="R264" s="2" t="s">
        <v>17</v>
      </c>
      <c r="S264" s="2" t="s">
        <v>17</v>
      </c>
      <c r="T264" s="2" t="s">
        <v>17</v>
      </c>
      <c r="U264" s="2" t="s">
        <v>17</v>
      </c>
      <c r="V264" s="2" t="s">
        <v>17</v>
      </c>
      <c r="W264" s="2" t="s">
        <v>17</v>
      </c>
      <c r="X264" s="2"/>
      <c r="Y264" s="2"/>
      <c r="Z264" s="2" t="s">
        <v>17</v>
      </c>
      <c r="AA264" s="2" t="s">
        <v>17</v>
      </c>
      <c r="AB264" s="2" t="s">
        <v>31</v>
      </c>
    </row>
    <row r="265" spans="1:28" ht="12.75" customHeight="1" x14ac:dyDescent="0.2">
      <c r="A265" s="2"/>
      <c r="B265" s="2">
        <v>1961</v>
      </c>
      <c r="C265" s="2">
        <v>1</v>
      </c>
      <c r="D265" s="2">
        <v>0</v>
      </c>
      <c r="E265" s="2">
        <v>0</v>
      </c>
      <c r="F265" s="2">
        <v>0</v>
      </c>
      <c r="G265" s="2">
        <v>0</v>
      </c>
      <c r="H265" s="2"/>
      <c r="I265" s="4"/>
      <c r="J265" s="9"/>
      <c r="K265" s="9"/>
      <c r="L265" s="9"/>
      <c r="M265" s="9"/>
      <c r="N265" s="9"/>
      <c r="O265" s="2">
        <v>33.6</v>
      </c>
      <c r="P265" s="2" t="s">
        <v>17</v>
      </c>
      <c r="Q265" s="2" t="s">
        <v>17</v>
      </c>
      <c r="R265" s="2" t="s">
        <v>17</v>
      </c>
      <c r="S265" s="2" t="s">
        <v>17</v>
      </c>
      <c r="T265" s="2" t="s">
        <v>17</v>
      </c>
      <c r="U265" s="2" t="s">
        <v>17</v>
      </c>
      <c r="V265" s="2" t="s">
        <v>17</v>
      </c>
      <c r="W265" s="2" t="s">
        <v>17</v>
      </c>
      <c r="X265" s="2"/>
      <c r="Y265" s="2"/>
      <c r="Z265" s="2" t="s">
        <v>17</v>
      </c>
      <c r="AA265" s="2" t="s">
        <v>17</v>
      </c>
      <c r="AB265" s="2" t="s">
        <v>31</v>
      </c>
    </row>
    <row r="266" spans="1:28" ht="12.75" customHeight="1" x14ac:dyDescent="0.2">
      <c r="A266" s="2"/>
      <c r="B266" s="2">
        <v>1961</v>
      </c>
      <c r="C266" s="2">
        <v>2</v>
      </c>
      <c r="D266" s="2">
        <v>0</v>
      </c>
      <c r="E266" s="2">
        <v>0</v>
      </c>
      <c r="F266" s="2">
        <v>0</v>
      </c>
      <c r="G266" s="2">
        <v>0</v>
      </c>
      <c r="H266" s="2"/>
      <c r="I266" s="4"/>
      <c r="J266" s="9"/>
      <c r="K266" s="9"/>
      <c r="L266" s="9"/>
      <c r="M266" s="9"/>
      <c r="N266" s="9"/>
      <c r="O266" s="2">
        <v>10.5</v>
      </c>
      <c r="P266" s="2" t="s">
        <v>17</v>
      </c>
      <c r="Q266" s="2" t="s">
        <v>17</v>
      </c>
      <c r="R266" s="2" t="s">
        <v>17</v>
      </c>
      <c r="S266" s="2" t="s">
        <v>17</v>
      </c>
      <c r="T266" s="2" t="s">
        <v>17</v>
      </c>
      <c r="U266" s="2" t="s">
        <v>17</v>
      </c>
      <c r="V266" s="2" t="s">
        <v>17</v>
      </c>
      <c r="W266" s="2" t="s">
        <v>17</v>
      </c>
      <c r="X266" s="2"/>
      <c r="Y266" s="2"/>
      <c r="Z266" s="2" t="s">
        <v>17</v>
      </c>
      <c r="AA266" s="2" t="s">
        <v>17</v>
      </c>
      <c r="AB266" s="2" t="s">
        <v>31</v>
      </c>
    </row>
    <row r="267" spans="1:28" ht="12.75" customHeight="1" x14ac:dyDescent="0.2">
      <c r="A267" s="2"/>
      <c r="B267" s="2">
        <v>1961</v>
      </c>
      <c r="C267" s="2">
        <v>3</v>
      </c>
      <c r="D267" s="2">
        <v>0</v>
      </c>
      <c r="E267" s="2">
        <v>30</v>
      </c>
      <c r="F267" s="2">
        <v>0</v>
      </c>
      <c r="G267" s="2">
        <v>0</v>
      </c>
      <c r="H267" s="2"/>
      <c r="I267" s="4"/>
      <c r="J267" s="9"/>
      <c r="K267" s="9"/>
      <c r="L267" s="9"/>
      <c r="M267" s="9"/>
      <c r="N267" s="9"/>
      <c r="O267" s="2">
        <v>17.5</v>
      </c>
      <c r="P267" s="2" t="s">
        <v>17</v>
      </c>
      <c r="Q267" s="2" t="s">
        <v>17</v>
      </c>
      <c r="R267" s="2" t="s">
        <v>17</v>
      </c>
      <c r="S267" s="2" t="s">
        <v>17</v>
      </c>
      <c r="T267" s="2" t="s">
        <v>17</v>
      </c>
      <c r="U267" s="2" t="s">
        <v>17</v>
      </c>
      <c r="V267" s="2" t="s">
        <v>17</v>
      </c>
      <c r="W267" s="2" t="s">
        <v>17</v>
      </c>
      <c r="X267" s="2"/>
      <c r="Y267" s="2"/>
      <c r="Z267" s="2" t="s">
        <v>17</v>
      </c>
      <c r="AA267" s="2" t="s">
        <v>17</v>
      </c>
      <c r="AB267" s="2" t="s">
        <v>31</v>
      </c>
    </row>
    <row r="268" spans="1:28" ht="12.75" customHeight="1" x14ac:dyDescent="0.2">
      <c r="A268" s="2"/>
      <c r="B268" s="2">
        <v>1961</v>
      </c>
      <c r="C268" s="2">
        <v>4</v>
      </c>
      <c r="D268" s="2">
        <v>33</v>
      </c>
      <c r="E268" s="2">
        <v>30</v>
      </c>
      <c r="F268" s="2">
        <v>0</v>
      </c>
      <c r="G268" s="2">
        <v>0</v>
      </c>
      <c r="H268" s="2"/>
      <c r="I268" s="4"/>
      <c r="J268" s="9"/>
      <c r="K268" s="9"/>
      <c r="L268" s="9"/>
      <c r="M268" s="9"/>
      <c r="N268" s="9"/>
      <c r="O268" s="2">
        <v>26.1</v>
      </c>
      <c r="P268" s="2" t="s">
        <v>17</v>
      </c>
      <c r="Q268" s="2" t="s">
        <v>17</v>
      </c>
      <c r="R268" s="2" t="s">
        <v>17</v>
      </c>
      <c r="S268" s="2" t="s">
        <v>17</v>
      </c>
      <c r="T268" s="2" t="s">
        <v>17</v>
      </c>
      <c r="U268" s="2" t="s">
        <v>17</v>
      </c>
      <c r="V268" s="2" t="s">
        <v>17</v>
      </c>
      <c r="W268" s="2" t="s">
        <v>17</v>
      </c>
      <c r="X268" s="2"/>
      <c r="Y268" s="2"/>
      <c r="Z268" s="2" t="s">
        <v>17</v>
      </c>
      <c r="AA268" s="2" t="s">
        <v>17</v>
      </c>
      <c r="AB268" s="2" t="s">
        <v>31</v>
      </c>
    </row>
    <row r="269" spans="1:28" ht="12.75" customHeight="1" x14ac:dyDescent="0.2">
      <c r="A269" s="2"/>
      <c r="B269" s="2">
        <v>1961</v>
      </c>
      <c r="C269" s="2">
        <v>5</v>
      </c>
      <c r="D269" s="2">
        <v>33</v>
      </c>
      <c r="E269" s="2">
        <v>30</v>
      </c>
      <c r="F269" s="2">
        <v>30</v>
      </c>
      <c r="G269" s="2">
        <v>0</v>
      </c>
      <c r="H269" s="2"/>
      <c r="I269" s="4"/>
      <c r="J269" s="9"/>
      <c r="K269" s="9"/>
      <c r="L269" s="9"/>
      <c r="M269" s="9"/>
      <c r="N269" s="9"/>
      <c r="O269" s="2">
        <v>27.6</v>
      </c>
      <c r="P269" s="2" t="s">
        <v>17</v>
      </c>
      <c r="Q269" s="2" t="s">
        <v>17</v>
      </c>
      <c r="R269" s="2" t="s">
        <v>17</v>
      </c>
      <c r="S269" s="2" t="s">
        <v>17</v>
      </c>
      <c r="T269" s="2" t="s">
        <v>17</v>
      </c>
      <c r="U269" s="2" t="s">
        <v>17</v>
      </c>
      <c r="V269" s="2" t="s">
        <v>17</v>
      </c>
      <c r="W269" s="2" t="s">
        <v>17</v>
      </c>
      <c r="X269" s="2"/>
      <c r="Y269" s="2"/>
      <c r="Z269" s="2" t="s">
        <v>17</v>
      </c>
      <c r="AA269" s="2" t="s">
        <v>17</v>
      </c>
      <c r="AB269" s="2" t="s">
        <v>31</v>
      </c>
    </row>
    <row r="270" spans="1:28" ht="12.75" customHeight="1" x14ac:dyDescent="0.2">
      <c r="A270" s="2"/>
      <c r="B270" s="2">
        <v>1961</v>
      </c>
      <c r="C270" s="2">
        <v>6</v>
      </c>
      <c r="D270" s="2">
        <v>33</v>
      </c>
      <c r="E270" s="2">
        <v>30</v>
      </c>
      <c r="F270" s="2">
        <v>30</v>
      </c>
      <c r="G270" s="2">
        <v>0</v>
      </c>
      <c r="H270" s="2"/>
      <c r="I270" s="4"/>
      <c r="J270" s="9"/>
      <c r="K270" s="9"/>
      <c r="L270" s="9"/>
      <c r="M270" s="9"/>
      <c r="N270" s="9"/>
      <c r="O270" s="2">
        <v>29.3</v>
      </c>
      <c r="P270" s="2" t="s">
        <v>17</v>
      </c>
      <c r="Q270" s="2" t="s">
        <v>17</v>
      </c>
      <c r="R270" s="2" t="s">
        <v>17</v>
      </c>
      <c r="S270" s="2" t="s">
        <v>17</v>
      </c>
      <c r="T270" s="2" t="s">
        <v>17</v>
      </c>
      <c r="U270" s="2" t="s">
        <v>17</v>
      </c>
      <c r="V270" s="2" t="s">
        <v>17</v>
      </c>
      <c r="W270" s="2" t="s">
        <v>17</v>
      </c>
      <c r="X270" s="2"/>
      <c r="Y270" s="2"/>
      <c r="Z270" s="2" t="s">
        <v>17</v>
      </c>
      <c r="AA270" s="2" t="s">
        <v>17</v>
      </c>
      <c r="AB270" s="2" t="s">
        <v>31</v>
      </c>
    </row>
    <row r="271" spans="1:28" ht="12.75" customHeight="1" x14ac:dyDescent="0.2">
      <c r="A271" s="2"/>
      <c r="B271" s="2">
        <v>1962</v>
      </c>
      <c r="C271" s="2">
        <v>1</v>
      </c>
      <c r="D271" s="2">
        <v>0</v>
      </c>
      <c r="E271" s="2">
        <v>0</v>
      </c>
      <c r="F271" s="2">
        <v>0</v>
      </c>
      <c r="G271" s="2">
        <v>0</v>
      </c>
      <c r="H271" s="2"/>
      <c r="I271" s="4"/>
      <c r="J271" s="9"/>
      <c r="K271" s="9"/>
      <c r="L271" s="9"/>
      <c r="M271" s="9"/>
      <c r="N271" s="9"/>
      <c r="O271" s="2">
        <v>24.6</v>
      </c>
      <c r="P271" s="2" t="s">
        <v>17</v>
      </c>
      <c r="Q271" s="2" t="s">
        <v>17</v>
      </c>
      <c r="R271" s="2" t="s">
        <v>17</v>
      </c>
      <c r="S271" s="2" t="s">
        <v>17</v>
      </c>
      <c r="T271" s="2" t="s">
        <v>17</v>
      </c>
      <c r="U271" s="2" t="s">
        <v>17</v>
      </c>
      <c r="V271" s="2" t="s">
        <v>17</v>
      </c>
      <c r="W271" s="2" t="s">
        <v>17</v>
      </c>
      <c r="X271" s="2"/>
      <c r="Y271" s="2"/>
      <c r="Z271" s="2" t="s">
        <v>17</v>
      </c>
      <c r="AA271" s="2" t="s">
        <v>17</v>
      </c>
      <c r="AB271" s="2" t="s">
        <v>31</v>
      </c>
    </row>
    <row r="272" spans="1:28" ht="12.75" customHeight="1" x14ac:dyDescent="0.2">
      <c r="A272" s="2"/>
      <c r="B272" s="2">
        <v>1962</v>
      </c>
      <c r="C272" s="2">
        <v>2</v>
      </c>
      <c r="D272" s="2">
        <v>0</v>
      </c>
      <c r="E272" s="2">
        <v>0</v>
      </c>
      <c r="F272" s="2">
        <v>0</v>
      </c>
      <c r="G272" s="2">
        <v>0</v>
      </c>
      <c r="H272" s="2"/>
      <c r="I272" s="4"/>
      <c r="J272" s="9"/>
      <c r="K272" s="9"/>
      <c r="L272" s="9"/>
      <c r="M272" s="9"/>
      <c r="N272" s="9"/>
      <c r="O272" s="2">
        <v>14.1</v>
      </c>
      <c r="P272" s="2" t="s">
        <v>17</v>
      </c>
      <c r="Q272" s="2" t="s">
        <v>17</v>
      </c>
      <c r="R272" s="2" t="s">
        <v>17</v>
      </c>
      <c r="S272" s="2" t="s">
        <v>17</v>
      </c>
      <c r="T272" s="2" t="s">
        <v>17</v>
      </c>
      <c r="U272" s="2" t="s">
        <v>17</v>
      </c>
      <c r="V272" s="2" t="s">
        <v>17</v>
      </c>
      <c r="W272" s="2" t="s">
        <v>17</v>
      </c>
      <c r="X272" s="2"/>
      <c r="Y272" s="2"/>
      <c r="Z272" s="2" t="s">
        <v>17</v>
      </c>
      <c r="AA272" s="2" t="s">
        <v>17</v>
      </c>
      <c r="AB272" s="2" t="s">
        <v>31</v>
      </c>
    </row>
    <row r="273" spans="1:28" ht="12.75" customHeight="1" x14ac:dyDescent="0.2">
      <c r="A273" s="2"/>
      <c r="B273" s="2">
        <v>1962</v>
      </c>
      <c r="C273" s="2">
        <v>3</v>
      </c>
      <c r="D273" s="2">
        <v>0</v>
      </c>
      <c r="E273" s="2">
        <v>30</v>
      </c>
      <c r="F273" s="2">
        <v>0</v>
      </c>
      <c r="G273" s="2">
        <v>0</v>
      </c>
      <c r="H273" s="2"/>
      <c r="I273" s="4"/>
      <c r="J273" s="9"/>
      <c r="K273" s="9"/>
      <c r="L273" s="9"/>
      <c r="M273" s="9"/>
      <c r="N273" s="9"/>
      <c r="O273" s="2">
        <v>18.899999999999999</v>
      </c>
      <c r="P273" s="2" t="s">
        <v>17</v>
      </c>
      <c r="Q273" s="2" t="s">
        <v>17</v>
      </c>
      <c r="R273" s="2" t="s">
        <v>17</v>
      </c>
      <c r="S273" s="2" t="s">
        <v>17</v>
      </c>
      <c r="T273" s="2" t="s">
        <v>17</v>
      </c>
      <c r="U273" s="2" t="s">
        <v>17</v>
      </c>
      <c r="V273" s="2" t="s">
        <v>17</v>
      </c>
      <c r="W273" s="2" t="s">
        <v>17</v>
      </c>
      <c r="X273" s="2"/>
      <c r="Y273" s="2"/>
      <c r="Z273" s="2" t="s">
        <v>17</v>
      </c>
      <c r="AA273" s="2" t="s">
        <v>17</v>
      </c>
      <c r="AB273" s="2" t="s">
        <v>31</v>
      </c>
    </row>
    <row r="274" spans="1:28" ht="12.75" customHeight="1" x14ac:dyDescent="0.2">
      <c r="A274" s="2"/>
      <c r="B274" s="2">
        <v>1962</v>
      </c>
      <c r="C274" s="2">
        <v>4</v>
      </c>
      <c r="D274" s="2">
        <v>33</v>
      </c>
      <c r="E274" s="2">
        <v>30</v>
      </c>
      <c r="F274" s="2">
        <v>0</v>
      </c>
      <c r="G274" s="2">
        <v>0</v>
      </c>
      <c r="H274" s="2"/>
      <c r="I274" s="4"/>
      <c r="J274" s="9"/>
      <c r="K274" s="9"/>
      <c r="L274" s="9"/>
      <c r="M274" s="9"/>
      <c r="N274" s="9"/>
      <c r="O274" s="2">
        <v>28.5</v>
      </c>
      <c r="P274" s="2" t="s">
        <v>17</v>
      </c>
      <c r="Q274" s="2" t="s">
        <v>17</v>
      </c>
      <c r="R274" s="2" t="s">
        <v>17</v>
      </c>
      <c r="S274" s="2" t="s">
        <v>17</v>
      </c>
      <c r="T274" s="2" t="s">
        <v>17</v>
      </c>
      <c r="U274" s="2" t="s">
        <v>17</v>
      </c>
      <c r="V274" s="2" t="s">
        <v>17</v>
      </c>
      <c r="W274" s="2" t="s">
        <v>17</v>
      </c>
      <c r="X274" s="2"/>
      <c r="Y274" s="2"/>
      <c r="Z274" s="2" t="s">
        <v>17</v>
      </c>
      <c r="AA274" s="2" t="s">
        <v>17</v>
      </c>
      <c r="AB274" s="2" t="s">
        <v>31</v>
      </c>
    </row>
    <row r="275" spans="1:28" ht="12.75" customHeight="1" x14ac:dyDescent="0.2">
      <c r="A275" s="2"/>
      <c r="B275" s="2">
        <v>1962</v>
      </c>
      <c r="C275" s="2">
        <v>5</v>
      </c>
      <c r="D275" s="2">
        <v>33</v>
      </c>
      <c r="E275" s="2">
        <v>30</v>
      </c>
      <c r="F275" s="2">
        <v>30</v>
      </c>
      <c r="G275" s="2">
        <v>0</v>
      </c>
      <c r="H275" s="2"/>
      <c r="I275" s="4"/>
      <c r="J275" s="9"/>
      <c r="K275" s="9"/>
      <c r="L275" s="9"/>
      <c r="M275" s="9"/>
      <c r="N275" s="9"/>
      <c r="O275" s="2">
        <v>27</v>
      </c>
      <c r="P275" s="2" t="s">
        <v>17</v>
      </c>
      <c r="Q275" s="2" t="s">
        <v>17</v>
      </c>
      <c r="R275" s="2" t="s">
        <v>17</v>
      </c>
      <c r="S275" s="2" t="s">
        <v>17</v>
      </c>
      <c r="T275" s="2" t="s">
        <v>17</v>
      </c>
      <c r="U275" s="2" t="s">
        <v>17</v>
      </c>
      <c r="V275" s="2" t="s">
        <v>17</v>
      </c>
      <c r="W275" s="2" t="s">
        <v>17</v>
      </c>
      <c r="X275" s="2"/>
      <c r="Y275" s="2"/>
      <c r="Z275" s="2" t="s">
        <v>17</v>
      </c>
      <c r="AA275" s="2" t="s">
        <v>17</v>
      </c>
      <c r="AB275" s="2" t="s">
        <v>31</v>
      </c>
    </row>
    <row r="276" spans="1:28" ht="12.75" customHeight="1" x14ac:dyDescent="0.2">
      <c r="A276" s="2"/>
      <c r="B276" s="2">
        <v>1962</v>
      </c>
      <c r="C276" s="2">
        <v>6</v>
      </c>
      <c r="D276" s="2">
        <v>33</v>
      </c>
      <c r="E276" s="2">
        <v>30</v>
      </c>
      <c r="F276" s="2">
        <v>30</v>
      </c>
      <c r="G276" s="2">
        <v>0</v>
      </c>
      <c r="H276" s="2"/>
      <c r="I276" s="4"/>
      <c r="J276" s="9"/>
      <c r="K276" s="9"/>
      <c r="L276" s="9"/>
      <c r="M276" s="9"/>
      <c r="N276" s="9"/>
      <c r="O276" s="2">
        <v>30.6</v>
      </c>
      <c r="P276" s="2" t="s">
        <v>17</v>
      </c>
      <c r="Q276" s="2" t="s">
        <v>17</v>
      </c>
      <c r="R276" s="2" t="s">
        <v>17</v>
      </c>
      <c r="S276" s="2" t="s">
        <v>17</v>
      </c>
      <c r="T276" s="2" t="s">
        <v>17</v>
      </c>
      <c r="U276" s="2" t="s">
        <v>17</v>
      </c>
      <c r="V276" s="2" t="s">
        <v>17</v>
      </c>
      <c r="W276" s="2" t="s">
        <v>17</v>
      </c>
      <c r="X276" s="2"/>
      <c r="Y276" s="2"/>
      <c r="Z276" s="2" t="s">
        <v>17</v>
      </c>
      <c r="AA276" s="2" t="s">
        <v>17</v>
      </c>
      <c r="AB276" s="2" t="s">
        <v>31</v>
      </c>
    </row>
    <row r="277" spans="1:28" ht="12.75" customHeight="1" x14ac:dyDescent="0.2">
      <c r="A277" s="2"/>
      <c r="B277" s="2">
        <v>1963</v>
      </c>
      <c r="C277" s="2">
        <v>1</v>
      </c>
      <c r="D277" s="2">
        <v>120</v>
      </c>
      <c r="E277" s="2">
        <v>0</v>
      </c>
      <c r="F277" s="2">
        <v>0</v>
      </c>
      <c r="G277" s="2">
        <v>0</v>
      </c>
      <c r="H277" s="2"/>
      <c r="I277" s="4"/>
      <c r="J277" s="9"/>
      <c r="K277" s="9"/>
      <c r="L277" s="9"/>
      <c r="M277" s="9"/>
      <c r="N277" s="9"/>
      <c r="O277" s="2">
        <v>37.9</v>
      </c>
      <c r="P277" s="2" t="s">
        <v>17</v>
      </c>
      <c r="Q277" s="2" t="s">
        <v>17</v>
      </c>
      <c r="R277" s="2" t="s">
        <v>17</v>
      </c>
      <c r="S277" s="2" t="s">
        <v>17</v>
      </c>
      <c r="T277" s="2" t="s">
        <v>17</v>
      </c>
      <c r="U277" s="2" t="s">
        <v>17</v>
      </c>
      <c r="V277" s="2" t="s">
        <v>17</v>
      </c>
      <c r="W277" s="2" t="s">
        <v>17</v>
      </c>
      <c r="X277" s="2"/>
      <c r="Y277" s="2"/>
      <c r="Z277" s="2" t="s">
        <v>17</v>
      </c>
      <c r="AA277" s="2" t="s">
        <v>17</v>
      </c>
      <c r="AB277" s="2" t="s">
        <v>31</v>
      </c>
    </row>
    <row r="278" spans="1:28" ht="12.75" customHeight="1" x14ac:dyDescent="0.2">
      <c r="A278" s="2"/>
      <c r="B278" s="2">
        <v>1963</v>
      </c>
      <c r="C278" s="2">
        <v>2</v>
      </c>
      <c r="D278" s="2">
        <v>0</v>
      </c>
      <c r="E278" s="2">
        <v>0</v>
      </c>
      <c r="F278" s="2">
        <v>0</v>
      </c>
      <c r="G278" s="2">
        <v>0</v>
      </c>
      <c r="H278" s="2"/>
      <c r="I278" s="4"/>
      <c r="J278" s="9"/>
      <c r="K278" s="9"/>
      <c r="L278" s="9"/>
      <c r="M278" s="9"/>
      <c r="N278" s="9"/>
      <c r="O278" s="2">
        <v>27.6</v>
      </c>
      <c r="P278" s="2" t="s">
        <v>17</v>
      </c>
      <c r="Q278" s="2" t="s">
        <v>17</v>
      </c>
      <c r="R278" s="2" t="s">
        <v>17</v>
      </c>
      <c r="S278" s="2" t="s">
        <v>17</v>
      </c>
      <c r="T278" s="2" t="s">
        <v>17</v>
      </c>
      <c r="U278" s="2" t="s">
        <v>17</v>
      </c>
      <c r="V278" s="2" t="s">
        <v>17</v>
      </c>
      <c r="W278" s="2" t="s">
        <v>17</v>
      </c>
      <c r="X278" s="2"/>
      <c r="Y278" s="2"/>
      <c r="Z278" s="2" t="s">
        <v>17</v>
      </c>
      <c r="AA278" s="2" t="s">
        <v>17</v>
      </c>
      <c r="AB278" s="2" t="s">
        <v>31</v>
      </c>
    </row>
    <row r="279" spans="1:28" ht="12.75" customHeight="1" x14ac:dyDescent="0.2">
      <c r="A279" s="2"/>
      <c r="B279" s="2">
        <v>1963</v>
      </c>
      <c r="C279" s="2">
        <v>3</v>
      </c>
      <c r="D279" s="2">
        <v>0</v>
      </c>
      <c r="E279" s="2">
        <v>30</v>
      </c>
      <c r="F279" s="2">
        <v>0</v>
      </c>
      <c r="G279" s="2">
        <v>0</v>
      </c>
      <c r="H279" s="2"/>
      <c r="I279" s="4"/>
      <c r="J279" s="9"/>
      <c r="K279" s="9"/>
      <c r="L279" s="9"/>
      <c r="M279" s="9"/>
      <c r="N279" s="9"/>
      <c r="O279" s="2">
        <v>22.7</v>
      </c>
      <c r="P279" s="2" t="s">
        <v>17</v>
      </c>
      <c r="Q279" s="2" t="s">
        <v>17</v>
      </c>
      <c r="R279" s="2" t="s">
        <v>17</v>
      </c>
      <c r="S279" s="2" t="s">
        <v>17</v>
      </c>
      <c r="T279" s="2" t="s">
        <v>17</v>
      </c>
      <c r="U279" s="2" t="s">
        <v>17</v>
      </c>
      <c r="V279" s="2" t="s">
        <v>17</v>
      </c>
      <c r="W279" s="2" t="s">
        <v>17</v>
      </c>
      <c r="X279" s="2"/>
      <c r="Y279" s="2"/>
      <c r="Z279" s="2" t="s">
        <v>17</v>
      </c>
      <c r="AA279" s="2" t="s">
        <v>17</v>
      </c>
      <c r="AB279" s="2" t="s">
        <v>31</v>
      </c>
    </row>
    <row r="280" spans="1:28" ht="12.75" customHeight="1" x14ac:dyDescent="0.2">
      <c r="A280" s="2"/>
      <c r="B280" s="2">
        <v>1963</v>
      </c>
      <c r="C280" s="2">
        <v>4</v>
      </c>
      <c r="D280" s="2">
        <v>33</v>
      </c>
      <c r="E280" s="2">
        <v>30</v>
      </c>
      <c r="F280" s="2">
        <v>0</v>
      </c>
      <c r="G280" s="2">
        <v>0</v>
      </c>
      <c r="H280" s="2"/>
      <c r="I280" s="4"/>
      <c r="J280" s="9"/>
      <c r="K280" s="9"/>
      <c r="L280" s="9"/>
      <c r="M280" s="9"/>
      <c r="N280" s="9"/>
      <c r="O280" s="2">
        <v>41.5</v>
      </c>
      <c r="P280" s="2" t="s">
        <v>17</v>
      </c>
      <c r="Q280" s="2" t="s">
        <v>17</v>
      </c>
      <c r="R280" s="2" t="s">
        <v>17</v>
      </c>
      <c r="S280" s="2" t="s">
        <v>17</v>
      </c>
      <c r="T280" s="2" t="s">
        <v>17</v>
      </c>
      <c r="U280" s="2" t="s">
        <v>17</v>
      </c>
      <c r="V280" s="2" t="s">
        <v>17</v>
      </c>
      <c r="W280" s="2" t="s">
        <v>17</v>
      </c>
      <c r="X280" s="2"/>
      <c r="Y280" s="2"/>
      <c r="Z280" s="2" t="s">
        <v>17</v>
      </c>
      <c r="AA280" s="2" t="s">
        <v>17</v>
      </c>
      <c r="AB280" s="2" t="s">
        <v>31</v>
      </c>
    </row>
    <row r="281" spans="1:28" ht="12.75" customHeight="1" x14ac:dyDescent="0.2">
      <c r="A281" s="2"/>
      <c r="B281" s="2">
        <v>1963</v>
      </c>
      <c r="C281" s="2">
        <v>5</v>
      </c>
      <c r="D281" s="2">
        <v>33</v>
      </c>
      <c r="E281" s="2">
        <v>30</v>
      </c>
      <c r="F281" s="2">
        <v>30</v>
      </c>
      <c r="G281" s="2">
        <v>0</v>
      </c>
      <c r="H281" s="2"/>
      <c r="I281" s="4"/>
      <c r="J281" s="9"/>
      <c r="K281" s="9"/>
      <c r="L281" s="9"/>
      <c r="M281" s="9"/>
      <c r="N281" s="9"/>
      <c r="O281" s="2">
        <v>32.299999999999997</v>
      </c>
      <c r="P281" s="2" t="s">
        <v>17</v>
      </c>
      <c r="Q281" s="2" t="s">
        <v>17</v>
      </c>
      <c r="R281" s="2" t="s">
        <v>17</v>
      </c>
      <c r="S281" s="2" t="s">
        <v>17</v>
      </c>
      <c r="T281" s="2" t="s">
        <v>17</v>
      </c>
      <c r="U281" s="2" t="s">
        <v>17</v>
      </c>
      <c r="V281" s="2" t="s">
        <v>17</v>
      </c>
      <c r="W281" s="2" t="s">
        <v>17</v>
      </c>
      <c r="X281" s="2"/>
      <c r="Y281" s="2"/>
      <c r="Z281" s="2" t="s">
        <v>17</v>
      </c>
      <c r="AA281" s="2" t="s">
        <v>17</v>
      </c>
      <c r="AB281" s="2" t="s">
        <v>31</v>
      </c>
    </row>
    <row r="282" spans="1:28" ht="12.75" customHeight="1" x14ac:dyDescent="0.2">
      <c r="A282" s="2"/>
      <c r="B282" s="2">
        <v>1963</v>
      </c>
      <c r="C282" s="2">
        <v>6</v>
      </c>
      <c r="D282" s="2">
        <v>33</v>
      </c>
      <c r="E282" s="2">
        <v>30</v>
      </c>
      <c r="F282" s="2">
        <v>30</v>
      </c>
      <c r="G282" s="2">
        <v>0</v>
      </c>
      <c r="H282" s="2"/>
      <c r="I282" s="4"/>
      <c r="J282" s="9"/>
      <c r="K282" s="9"/>
      <c r="L282" s="9"/>
      <c r="M282" s="9"/>
      <c r="N282" s="9"/>
      <c r="O282" s="2">
        <v>44.1</v>
      </c>
      <c r="P282" s="2" t="s">
        <v>17</v>
      </c>
      <c r="Q282" s="2" t="s">
        <v>17</v>
      </c>
      <c r="R282" s="2" t="s">
        <v>17</v>
      </c>
      <c r="S282" s="2" t="s">
        <v>17</v>
      </c>
      <c r="T282" s="2" t="s">
        <v>17</v>
      </c>
      <c r="U282" s="2" t="s">
        <v>17</v>
      </c>
      <c r="V282" s="2" t="s">
        <v>17</v>
      </c>
      <c r="W282" s="2" t="s">
        <v>17</v>
      </c>
      <c r="X282" s="2"/>
      <c r="Y282" s="2"/>
      <c r="Z282" s="2" t="s">
        <v>17</v>
      </c>
      <c r="AA282" s="2" t="s">
        <v>17</v>
      </c>
      <c r="AB282" s="2" t="s">
        <v>31</v>
      </c>
    </row>
    <row r="283" spans="1:28" ht="12.75" customHeight="1" x14ac:dyDescent="0.2">
      <c r="A283" s="2"/>
      <c r="B283" s="2">
        <v>1964</v>
      </c>
      <c r="C283" s="2">
        <v>1</v>
      </c>
      <c r="D283" s="2">
        <v>0</v>
      </c>
      <c r="E283" s="2">
        <v>0</v>
      </c>
      <c r="F283" s="2">
        <v>0</v>
      </c>
      <c r="G283" s="2">
        <v>0</v>
      </c>
      <c r="H283" s="2"/>
      <c r="I283" s="4"/>
      <c r="J283" s="9"/>
      <c r="K283" s="9"/>
      <c r="L283" s="9"/>
      <c r="M283" s="9"/>
      <c r="N283" s="9"/>
      <c r="O283" s="2">
        <v>10.1</v>
      </c>
      <c r="P283" s="2" t="s">
        <v>17</v>
      </c>
      <c r="Q283" s="2" t="s">
        <v>17</v>
      </c>
      <c r="R283" s="2" t="s">
        <v>17</v>
      </c>
      <c r="S283" s="2" t="s">
        <v>17</v>
      </c>
      <c r="T283" s="2" t="s">
        <v>17</v>
      </c>
      <c r="U283" s="2" t="s">
        <v>17</v>
      </c>
      <c r="V283" s="2" t="s">
        <v>17</v>
      </c>
      <c r="W283" s="2" t="s">
        <v>17</v>
      </c>
      <c r="X283" s="2"/>
      <c r="Y283" s="2"/>
      <c r="Z283" s="2" t="s">
        <v>17</v>
      </c>
      <c r="AA283" s="2" t="s">
        <v>17</v>
      </c>
      <c r="AB283" s="2" t="s">
        <v>36</v>
      </c>
    </row>
    <row r="284" spans="1:28" ht="12.75" customHeight="1" x14ac:dyDescent="0.2">
      <c r="A284" s="2"/>
      <c r="B284" s="2">
        <v>1964</v>
      </c>
      <c r="C284" s="2">
        <v>2</v>
      </c>
      <c r="D284" s="2">
        <v>0</v>
      </c>
      <c r="E284" s="2">
        <v>0</v>
      </c>
      <c r="F284" s="2">
        <v>0</v>
      </c>
      <c r="G284" s="2">
        <v>0</v>
      </c>
      <c r="H284" s="2"/>
      <c r="I284" s="4"/>
      <c r="J284" s="9"/>
      <c r="K284" s="9"/>
      <c r="L284" s="9"/>
      <c r="M284" s="9"/>
      <c r="N284" s="9"/>
      <c r="O284" s="2">
        <v>6</v>
      </c>
      <c r="P284" s="2" t="s">
        <v>17</v>
      </c>
      <c r="Q284" s="2" t="s">
        <v>17</v>
      </c>
      <c r="R284" s="2" t="s">
        <v>17</v>
      </c>
      <c r="S284" s="2" t="s">
        <v>17</v>
      </c>
      <c r="T284" s="2" t="s">
        <v>17</v>
      </c>
      <c r="U284" s="2" t="s">
        <v>17</v>
      </c>
      <c r="V284" s="2" t="s">
        <v>17</v>
      </c>
      <c r="W284" s="2" t="s">
        <v>17</v>
      </c>
      <c r="X284" s="2"/>
      <c r="Y284" s="2"/>
      <c r="Z284" s="2" t="s">
        <v>17</v>
      </c>
      <c r="AA284" s="2" t="s">
        <v>17</v>
      </c>
      <c r="AB284" s="2" t="s">
        <v>36</v>
      </c>
    </row>
    <row r="285" spans="1:28" ht="12.75" customHeight="1" x14ac:dyDescent="0.2">
      <c r="A285" s="2"/>
      <c r="B285" s="2">
        <v>1964</v>
      </c>
      <c r="C285" s="2">
        <v>3</v>
      </c>
      <c r="D285" s="2">
        <v>0</v>
      </c>
      <c r="E285" s="2">
        <v>30</v>
      </c>
      <c r="F285" s="2">
        <v>0</v>
      </c>
      <c r="G285" s="2">
        <v>0</v>
      </c>
      <c r="H285" s="2"/>
      <c r="I285" s="4"/>
      <c r="J285" s="9"/>
      <c r="K285" s="9"/>
      <c r="L285" s="9"/>
      <c r="M285" s="9"/>
      <c r="N285" s="9"/>
      <c r="O285" s="2">
        <v>17</v>
      </c>
      <c r="P285" s="2" t="s">
        <v>17</v>
      </c>
      <c r="Q285" s="2" t="s">
        <v>17</v>
      </c>
      <c r="R285" s="2" t="s">
        <v>17</v>
      </c>
      <c r="S285" s="2" t="s">
        <v>17</v>
      </c>
      <c r="T285" s="2" t="s">
        <v>17</v>
      </c>
      <c r="U285" s="2" t="s">
        <v>17</v>
      </c>
      <c r="V285" s="2" t="s">
        <v>17</v>
      </c>
      <c r="W285" s="2" t="s">
        <v>17</v>
      </c>
      <c r="X285" s="2"/>
      <c r="Y285" s="2"/>
      <c r="Z285" s="2" t="s">
        <v>17</v>
      </c>
      <c r="AA285" s="2" t="s">
        <v>17</v>
      </c>
      <c r="AB285" s="2" t="s">
        <v>36</v>
      </c>
    </row>
    <row r="286" spans="1:28" ht="12.75" customHeight="1" x14ac:dyDescent="0.2">
      <c r="A286" s="2"/>
      <c r="B286" s="2">
        <v>1964</v>
      </c>
      <c r="C286" s="2">
        <v>4</v>
      </c>
      <c r="D286" s="2">
        <v>33</v>
      </c>
      <c r="E286" s="2">
        <v>30</v>
      </c>
      <c r="F286" s="2">
        <v>0</v>
      </c>
      <c r="G286" s="2">
        <v>0</v>
      </c>
      <c r="H286" s="2"/>
      <c r="I286" s="4"/>
      <c r="J286" s="9"/>
      <c r="K286" s="9"/>
      <c r="L286" s="9"/>
      <c r="M286" s="9"/>
      <c r="N286" s="9"/>
      <c r="O286" s="2">
        <v>20.7</v>
      </c>
      <c r="P286" s="2" t="s">
        <v>17</v>
      </c>
      <c r="Q286" s="2" t="s">
        <v>17</v>
      </c>
      <c r="R286" s="2" t="s">
        <v>17</v>
      </c>
      <c r="S286" s="2" t="s">
        <v>17</v>
      </c>
      <c r="T286" s="2" t="s">
        <v>17</v>
      </c>
      <c r="U286" s="2" t="s">
        <v>17</v>
      </c>
      <c r="V286" s="2" t="s">
        <v>17</v>
      </c>
      <c r="W286" s="2" t="s">
        <v>17</v>
      </c>
      <c r="X286" s="2"/>
      <c r="Y286" s="2"/>
      <c r="Z286" s="2" t="s">
        <v>17</v>
      </c>
      <c r="AA286" s="2" t="s">
        <v>17</v>
      </c>
      <c r="AB286" s="2" t="s">
        <v>36</v>
      </c>
    </row>
    <row r="287" spans="1:28" ht="12.75" customHeight="1" x14ac:dyDescent="0.2">
      <c r="A287" s="2"/>
      <c r="B287" s="2">
        <v>1964</v>
      </c>
      <c r="C287" s="2">
        <v>5</v>
      </c>
      <c r="D287" s="2">
        <v>33</v>
      </c>
      <c r="E287" s="2">
        <v>30</v>
      </c>
      <c r="F287" s="2">
        <v>30</v>
      </c>
      <c r="G287" s="2">
        <v>0</v>
      </c>
      <c r="H287" s="2"/>
      <c r="I287" s="4"/>
      <c r="J287" s="9"/>
      <c r="K287" s="9"/>
      <c r="L287" s="9"/>
      <c r="M287" s="9"/>
      <c r="N287" s="9"/>
      <c r="O287" s="2">
        <v>22.2</v>
      </c>
      <c r="P287" s="2" t="s">
        <v>17</v>
      </c>
      <c r="Q287" s="2" t="s">
        <v>17</v>
      </c>
      <c r="R287" s="2" t="s">
        <v>17</v>
      </c>
      <c r="S287" s="2" t="s">
        <v>17</v>
      </c>
      <c r="T287" s="2" t="s">
        <v>17</v>
      </c>
      <c r="U287" s="2" t="s">
        <v>17</v>
      </c>
      <c r="V287" s="2" t="s">
        <v>17</v>
      </c>
      <c r="W287" s="2" t="s">
        <v>17</v>
      </c>
      <c r="X287" s="2"/>
      <c r="Y287" s="2"/>
      <c r="Z287" s="2" t="s">
        <v>17</v>
      </c>
      <c r="AA287" s="2" t="s">
        <v>17</v>
      </c>
      <c r="AB287" s="2" t="s">
        <v>36</v>
      </c>
    </row>
    <row r="288" spans="1:28" ht="12.75" customHeight="1" x14ac:dyDescent="0.2">
      <c r="A288" s="2"/>
      <c r="B288" s="2">
        <v>1964</v>
      </c>
      <c r="C288" s="2">
        <v>6</v>
      </c>
      <c r="D288" s="2">
        <v>33</v>
      </c>
      <c r="E288" s="2">
        <v>30</v>
      </c>
      <c r="F288" s="2">
        <v>30</v>
      </c>
      <c r="G288" s="2">
        <v>0</v>
      </c>
      <c r="H288" s="2"/>
      <c r="I288" s="4"/>
      <c r="J288" s="9"/>
      <c r="K288" s="9"/>
      <c r="L288" s="9"/>
      <c r="M288" s="9"/>
      <c r="N288" s="9"/>
      <c r="O288" s="2">
        <v>23.5</v>
      </c>
      <c r="P288" s="2" t="s">
        <v>17</v>
      </c>
      <c r="Q288" s="2" t="s">
        <v>17</v>
      </c>
      <c r="R288" s="2" t="s">
        <v>17</v>
      </c>
      <c r="S288" s="2" t="s">
        <v>17</v>
      </c>
      <c r="T288" s="2" t="s">
        <v>17</v>
      </c>
      <c r="U288" s="2" t="s">
        <v>17</v>
      </c>
      <c r="V288" s="2" t="s">
        <v>17</v>
      </c>
      <c r="W288" s="2" t="s">
        <v>17</v>
      </c>
      <c r="X288" s="2"/>
      <c r="Y288" s="2"/>
      <c r="Z288" s="2" t="s">
        <v>17</v>
      </c>
      <c r="AA288" s="2" t="s">
        <v>17</v>
      </c>
      <c r="AB288" s="2" t="s">
        <v>36</v>
      </c>
    </row>
    <row r="289" spans="1:28" ht="12.75" customHeight="1" x14ac:dyDescent="0.2">
      <c r="A289" s="2"/>
      <c r="B289" s="2">
        <v>1965</v>
      </c>
      <c r="C289" s="2">
        <v>1</v>
      </c>
      <c r="D289" s="2">
        <v>0</v>
      </c>
      <c r="E289" s="2">
        <v>0</v>
      </c>
      <c r="F289" s="2">
        <v>0</v>
      </c>
      <c r="G289" s="2">
        <v>0</v>
      </c>
      <c r="H289" s="2"/>
      <c r="I289" s="4"/>
      <c r="J289" s="9"/>
      <c r="K289" s="9"/>
      <c r="L289" s="9"/>
      <c r="M289" s="9"/>
      <c r="N289" s="9"/>
      <c r="O289" s="2">
        <v>40.200000000000003</v>
      </c>
      <c r="P289" s="2" t="s">
        <v>17</v>
      </c>
      <c r="Q289" s="2" t="s">
        <v>17</v>
      </c>
      <c r="R289" s="2" t="s">
        <v>17</v>
      </c>
      <c r="S289" s="2" t="s">
        <v>17</v>
      </c>
      <c r="T289" s="2" t="s">
        <v>17</v>
      </c>
      <c r="U289" s="2" t="s">
        <v>17</v>
      </c>
      <c r="V289" s="2" t="s">
        <v>17</v>
      </c>
      <c r="W289" s="2" t="s">
        <v>17</v>
      </c>
      <c r="X289" s="2"/>
      <c r="Y289" s="2"/>
      <c r="Z289" s="2" t="s">
        <v>17</v>
      </c>
      <c r="AA289" s="2" t="s">
        <v>17</v>
      </c>
      <c r="AB289" s="2" t="s">
        <v>36</v>
      </c>
    </row>
    <row r="290" spans="1:28" ht="12.75" customHeight="1" x14ac:dyDescent="0.2">
      <c r="A290" s="2"/>
      <c r="B290" s="2">
        <v>1965</v>
      </c>
      <c r="C290" s="2">
        <v>2</v>
      </c>
      <c r="D290" s="2">
        <v>0</v>
      </c>
      <c r="E290" s="2">
        <v>0</v>
      </c>
      <c r="F290" s="2">
        <v>0</v>
      </c>
      <c r="G290" s="2">
        <v>0</v>
      </c>
      <c r="H290" s="2"/>
      <c r="I290" s="4"/>
      <c r="J290" s="9"/>
      <c r="K290" s="9"/>
      <c r="L290" s="9"/>
      <c r="M290" s="9"/>
      <c r="N290" s="9"/>
      <c r="O290" s="2">
        <v>25.8</v>
      </c>
      <c r="P290" s="2" t="s">
        <v>17</v>
      </c>
      <c r="Q290" s="2" t="s">
        <v>17</v>
      </c>
      <c r="R290" s="2" t="s">
        <v>17</v>
      </c>
      <c r="S290" s="2" t="s">
        <v>17</v>
      </c>
      <c r="T290" s="2" t="s">
        <v>17</v>
      </c>
      <c r="U290" s="2" t="s">
        <v>17</v>
      </c>
      <c r="V290" s="2" t="s">
        <v>17</v>
      </c>
      <c r="W290" s="2" t="s">
        <v>17</v>
      </c>
      <c r="X290" s="2"/>
      <c r="Y290" s="2"/>
      <c r="Z290" s="2" t="s">
        <v>17</v>
      </c>
      <c r="AA290" s="2" t="s">
        <v>17</v>
      </c>
      <c r="AB290" s="2" t="s">
        <v>36</v>
      </c>
    </row>
    <row r="291" spans="1:28" ht="12.75" customHeight="1" x14ac:dyDescent="0.2">
      <c r="A291" s="2"/>
      <c r="B291" s="2">
        <v>1965</v>
      </c>
      <c r="C291" s="2">
        <v>3</v>
      </c>
      <c r="D291" s="2">
        <v>0</v>
      </c>
      <c r="E291" s="2">
        <v>30</v>
      </c>
      <c r="F291" s="2">
        <v>0</v>
      </c>
      <c r="G291" s="2">
        <v>0</v>
      </c>
      <c r="H291" s="2"/>
      <c r="I291" s="4"/>
      <c r="J291" s="9"/>
      <c r="K291" s="9"/>
      <c r="L291" s="9"/>
      <c r="M291" s="9"/>
      <c r="N291" s="9"/>
      <c r="O291" s="2">
        <v>25.8</v>
      </c>
      <c r="P291" s="2" t="s">
        <v>17</v>
      </c>
      <c r="Q291" s="2" t="s">
        <v>17</v>
      </c>
      <c r="R291" s="2" t="s">
        <v>17</v>
      </c>
      <c r="S291" s="2" t="s">
        <v>17</v>
      </c>
      <c r="T291" s="2" t="s">
        <v>17</v>
      </c>
      <c r="U291" s="2" t="s">
        <v>17</v>
      </c>
      <c r="V291" s="2" t="s">
        <v>17</v>
      </c>
      <c r="W291" s="2" t="s">
        <v>17</v>
      </c>
      <c r="X291" s="2"/>
      <c r="Y291" s="2"/>
      <c r="Z291" s="2" t="s">
        <v>17</v>
      </c>
      <c r="AA291" s="2" t="s">
        <v>17</v>
      </c>
      <c r="AB291" s="2" t="s">
        <v>36</v>
      </c>
    </row>
    <row r="292" spans="1:28" ht="12.75" customHeight="1" x14ac:dyDescent="0.2">
      <c r="A292" s="2"/>
      <c r="B292" s="2">
        <v>1965</v>
      </c>
      <c r="C292" s="2">
        <v>4</v>
      </c>
      <c r="D292" s="2">
        <v>33</v>
      </c>
      <c r="E292" s="2">
        <v>30</v>
      </c>
      <c r="F292" s="2">
        <v>0</v>
      </c>
      <c r="G292" s="2">
        <v>0</v>
      </c>
      <c r="H292" s="2"/>
      <c r="I292" s="4"/>
      <c r="J292" s="9"/>
      <c r="K292" s="9"/>
      <c r="L292" s="9"/>
      <c r="M292" s="9"/>
      <c r="N292" s="9"/>
      <c r="O292" s="2">
        <v>30.7</v>
      </c>
      <c r="P292" s="2" t="s">
        <v>17</v>
      </c>
      <c r="Q292" s="2" t="s">
        <v>17</v>
      </c>
      <c r="R292" s="2" t="s">
        <v>17</v>
      </c>
      <c r="S292" s="2" t="s">
        <v>17</v>
      </c>
      <c r="T292" s="2" t="s">
        <v>17</v>
      </c>
      <c r="U292" s="2" t="s">
        <v>17</v>
      </c>
      <c r="V292" s="2" t="s">
        <v>17</v>
      </c>
      <c r="W292" s="2" t="s">
        <v>17</v>
      </c>
      <c r="X292" s="2"/>
      <c r="Y292" s="2"/>
      <c r="Z292" s="2" t="s">
        <v>17</v>
      </c>
      <c r="AA292" s="2" t="s">
        <v>17</v>
      </c>
      <c r="AB292" s="2" t="s">
        <v>36</v>
      </c>
    </row>
    <row r="293" spans="1:28" ht="12.75" customHeight="1" x14ac:dyDescent="0.2">
      <c r="A293" s="2"/>
      <c r="B293" s="2">
        <v>1965</v>
      </c>
      <c r="C293" s="2">
        <v>5</v>
      </c>
      <c r="D293" s="2">
        <v>33</v>
      </c>
      <c r="E293" s="2">
        <v>30</v>
      </c>
      <c r="F293" s="2">
        <v>30</v>
      </c>
      <c r="G293" s="2">
        <v>0</v>
      </c>
      <c r="H293" s="2"/>
      <c r="I293" s="4"/>
      <c r="J293" s="9"/>
      <c r="K293" s="9"/>
      <c r="L293" s="9"/>
      <c r="M293" s="9"/>
      <c r="N293" s="9"/>
      <c r="O293" s="2">
        <v>29.9</v>
      </c>
      <c r="P293" s="2" t="s">
        <v>17</v>
      </c>
      <c r="Q293" s="2" t="s">
        <v>17</v>
      </c>
      <c r="R293" s="2" t="s">
        <v>17</v>
      </c>
      <c r="S293" s="2" t="s">
        <v>17</v>
      </c>
      <c r="T293" s="2" t="s">
        <v>17</v>
      </c>
      <c r="U293" s="2" t="s">
        <v>17</v>
      </c>
      <c r="V293" s="2" t="s">
        <v>17</v>
      </c>
      <c r="W293" s="2" t="s">
        <v>17</v>
      </c>
      <c r="X293" s="2"/>
      <c r="Y293" s="2"/>
      <c r="Z293" s="2" t="s">
        <v>17</v>
      </c>
      <c r="AA293" s="2" t="s">
        <v>17</v>
      </c>
      <c r="AB293" s="2" t="s">
        <v>36</v>
      </c>
    </row>
    <row r="294" spans="1:28" ht="12.75" customHeight="1" x14ac:dyDescent="0.2">
      <c r="A294" s="2"/>
      <c r="B294" s="2">
        <v>1965</v>
      </c>
      <c r="C294" s="2">
        <v>6</v>
      </c>
      <c r="D294" s="2">
        <v>33</v>
      </c>
      <c r="E294" s="2">
        <v>30</v>
      </c>
      <c r="F294" s="2">
        <v>30</v>
      </c>
      <c r="G294" s="2">
        <v>0</v>
      </c>
      <c r="H294" s="2"/>
      <c r="I294" s="4"/>
      <c r="J294" s="9"/>
      <c r="K294" s="9"/>
      <c r="L294" s="9"/>
      <c r="M294" s="9"/>
      <c r="N294" s="9"/>
      <c r="O294" s="2">
        <v>38.6</v>
      </c>
      <c r="P294" s="2" t="s">
        <v>17</v>
      </c>
      <c r="Q294" s="2" t="s">
        <v>17</v>
      </c>
      <c r="R294" s="2" t="s">
        <v>17</v>
      </c>
      <c r="S294" s="2" t="s">
        <v>17</v>
      </c>
      <c r="T294" s="2" t="s">
        <v>17</v>
      </c>
      <c r="U294" s="2" t="s">
        <v>17</v>
      </c>
      <c r="V294" s="2" t="s">
        <v>17</v>
      </c>
      <c r="W294" s="2" t="s">
        <v>17</v>
      </c>
      <c r="X294" s="2"/>
      <c r="Y294" s="2"/>
      <c r="Z294" s="2" t="s">
        <v>17</v>
      </c>
      <c r="AA294" s="2" t="s">
        <v>17</v>
      </c>
      <c r="AB294" s="2" t="s">
        <v>36</v>
      </c>
    </row>
    <row r="295" spans="1:28" ht="12.75" customHeight="1" x14ac:dyDescent="0.2">
      <c r="A295" s="2"/>
      <c r="B295" s="2">
        <v>1966</v>
      </c>
      <c r="C295" s="2">
        <v>1</v>
      </c>
      <c r="D295" s="2">
        <v>0</v>
      </c>
      <c r="E295" s="2">
        <v>0</v>
      </c>
      <c r="F295" s="2">
        <v>0</v>
      </c>
      <c r="G295" s="2">
        <v>0</v>
      </c>
      <c r="H295" s="2"/>
      <c r="I295" s="4"/>
      <c r="J295" s="9"/>
      <c r="K295" s="9"/>
      <c r="L295" s="9"/>
      <c r="M295" s="9"/>
      <c r="N295" s="9"/>
      <c r="O295" s="2">
        <v>37.1</v>
      </c>
      <c r="P295" s="2" t="s">
        <v>17</v>
      </c>
      <c r="Q295" s="2" t="s">
        <v>17</v>
      </c>
      <c r="R295" s="2" t="s">
        <v>17</v>
      </c>
      <c r="S295" s="2" t="s">
        <v>17</v>
      </c>
      <c r="T295" s="2" t="s">
        <v>17</v>
      </c>
      <c r="U295" s="2" t="s">
        <v>17</v>
      </c>
      <c r="V295" s="2" t="s">
        <v>17</v>
      </c>
      <c r="W295" s="2" t="s">
        <v>17</v>
      </c>
      <c r="X295" s="2"/>
      <c r="Y295" s="2"/>
      <c r="Z295" s="2" t="s">
        <v>17</v>
      </c>
      <c r="AA295" s="2" t="s">
        <v>17</v>
      </c>
      <c r="AB295" s="2" t="s">
        <v>36</v>
      </c>
    </row>
    <row r="296" spans="1:28" ht="12.75" customHeight="1" x14ac:dyDescent="0.2">
      <c r="A296" s="2"/>
      <c r="B296" s="2">
        <v>1966</v>
      </c>
      <c r="C296" s="2">
        <v>2</v>
      </c>
      <c r="D296" s="2">
        <v>0</v>
      </c>
      <c r="E296" s="2">
        <v>0</v>
      </c>
      <c r="F296" s="2">
        <v>0</v>
      </c>
      <c r="G296" s="2">
        <v>0</v>
      </c>
      <c r="H296" s="2"/>
      <c r="I296" s="4"/>
      <c r="J296" s="9"/>
      <c r="K296" s="9"/>
      <c r="L296" s="9"/>
      <c r="M296" s="9"/>
      <c r="N296" s="9"/>
      <c r="O296" s="2">
        <v>29.7</v>
      </c>
      <c r="P296" s="2" t="s">
        <v>17</v>
      </c>
      <c r="Q296" s="2" t="s">
        <v>17</v>
      </c>
      <c r="R296" s="2" t="s">
        <v>17</v>
      </c>
      <c r="S296" s="2" t="s">
        <v>17</v>
      </c>
      <c r="T296" s="2" t="s">
        <v>17</v>
      </c>
      <c r="U296" s="2" t="s">
        <v>17</v>
      </c>
      <c r="V296" s="2" t="s">
        <v>17</v>
      </c>
      <c r="W296" s="2" t="s">
        <v>17</v>
      </c>
      <c r="X296" s="2"/>
      <c r="Y296" s="2"/>
      <c r="Z296" s="2" t="s">
        <v>17</v>
      </c>
      <c r="AA296" s="2" t="s">
        <v>17</v>
      </c>
      <c r="AB296" s="2" t="s">
        <v>36</v>
      </c>
    </row>
    <row r="297" spans="1:28" ht="12.75" customHeight="1" x14ac:dyDescent="0.2">
      <c r="A297" s="2"/>
      <c r="B297" s="2">
        <v>1966</v>
      </c>
      <c r="C297" s="2">
        <v>3</v>
      </c>
      <c r="D297" s="2">
        <v>0</v>
      </c>
      <c r="E297" s="2">
        <v>30</v>
      </c>
      <c r="F297" s="2">
        <v>0</v>
      </c>
      <c r="G297" s="2">
        <v>0</v>
      </c>
      <c r="H297" s="2"/>
      <c r="I297" s="4"/>
      <c r="J297" s="9"/>
      <c r="K297" s="9"/>
      <c r="L297" s="9"/>
      <c r="M297" s="9"/>
      <c r="N297" s="9"/>
      <c r="O297" s="2">
        <v>25.2</v>
      </c>
      <c r="P297" s="2" t="s">
        <v>17</v>
      </c>
      <c r="Q297" s="2" t="s">
        <v>17</v>
      </c>
      <c r="R297" s="2" t="s">
        <v>17</v>
      </c>
      <c r="S297" s="2" t="s">
        <v>17</v>
      </c>
      <c r="T297" s="2" t="s">
        <v>17</v>
      </c>
      <c r="U297" s="2" t="s">
        <v>17</v>
      </c>
      <c r="V297" s="2" t="s">
        <v>17</v>
      </c>
      <c r="W297" s="2" t="s">
        <v>17</v>
      </c>
      <c r="X297" s="2"/>
      <c r="Y297" s="2"/>
      <c r="Z297" s="2" t="s">
        <v>17</v>
      </c>
      <c r="AA297" s="2" t="s">
        <v>17</v>
      </c>
      <c r="AB297" s="2" t="s">
        <v>36</v>
      </c>
    </row>
    <row r="298" spans="1:28" ht="12.75" customHeight="1" x14ac:dyDescent="0.2">
      <c r="A298" s="2"/>
      <c r="B298" s="2">
        <v>1966</v>
      </c>
      <c r="C298" s="2">
        <v>4</v>
      </c>
      <c r="D298" s="2">
        <v>33</v>
      </c>
      <c r="E298" s="2">
        <v>30</v>
      </c>
      <c r="F298" s="2">
        <v>0</v>
      </c>
      <c r="G298" s="2">
        <v>0</v>
      </c>
      <c r="H298" s="2"/>
      <c r="I298" s="4"/>
      <c r="J298" s="9"/>
      <c r="K298" s="9"/>
      <c r="L298" s="9"/>
      <c r="M298" s="9"/>
      <c r="N298" s="9"/>
      <c r="O298" s="2">
        <v>49.3</v>
      </c>
      <c r="P298" s="2" t="s">
        <v>17</v>
      </c>
      <c r="Q298" s="2" t="s">
        <v>17</v>
      </c>
      <c r="R298" s="2" t="s">
        <v>17</v>
      </c>
      <c r="S298" s="2" t="s">
        <v>17</v>
      </c>
      <c r="T298" s="2" t="s">
        <v>17</v>
      </c>
      <c r="U298" s="2" t="s">
        <v>17</v>
      </c>
      <c r="V298" s="2" t="s">
        <v>17</v>
      </c>
      <c r="W298" s="2" t="s">
        <v>17</v>
      </c>
      <c r="X298" s="2"/>
      <c r="Y298" s="2"/>
      <c r="Z298" s="2" t="s">
        <v>17</v>
      </c>
      <c r="AA298" s="2" t="s">
        <v>17</v>
      </c>
      <c r="AB298" s="2" t="s">
        <v>36</v>
      </c>
    </row>
    <row r="299" spans="1:28" ht="12.75" customHeight="1" x14ac:dyDescent="0.2">
      <c r="A299" s="2"/>
      <c r="B299" s="2">
        <v>1966</v>
      </c>
      <c r="C299" s="2">
        <v>5</v>
      </c>
      <c r="D299" s="2">
        <v>33</v>
      </c>
      <c r="E299" s="2">
        <v>30</v>
      </c>
      <c r="F299" s="2">
        <v>30</v>
      </c>
      <c r="G299" s="2">
        <v>0</v>
      </c>
      <c r="H299" s="2"/>
      <c r="I299" s="4"/>
      <c r="J299" s="9"/>
      <c r="K299" s="9"/>
      <c r="L299" s="9"/>
      <c r="M299" s="9"/>
      <c r="N299" s="9"/>
      <c r="O299" s="2">
        <v>34.5</v>
      </c>
      <c r="P299" s="2" t="s">
        <v>17</v>
      </c>
      <c r="Q299" s="2" t="s">
        <v>17</v>
      </c>
      <c r="R299" s="2" t="s">
        <v>17</v>
      </c>
      <c r="S299" s="2" t="s">
        <v>17</v>
      </c>
      <c r="T299" s="2" t="s">
        <v>17</v>
      </c>
      <c r="U299" s="2" t="s">
        <v>17</v>
      </c>
      <c r="V299" s="2" t="s">
        <v>17</v>
      </c>
      <c r="W299" s="2" t="s">
        <v>17</v>
      </c>
      <c r="X299" s="2"/>
      <c r="Y299" s="2"/>
      <c r="Z299" s="2" t="s">
        <v>17</v>
      </c>
      <c r="AA299" s="2" t="s">
        <v>17</v>
      </c>
      <c r="AB299" s="2" t="s">
        <v>36</v>
      </c>
    </row>
    <row r="300" spans="1:28" ht="12.75" customHeight="1" x14ac:dyDescent="0.2">
      <c r="A300" s="2"/>
      <c r="B300" s="2">
        <v>1966</v>
      </c>
      <c r="C300" s="2">
        <v>6</v>
      </c>
      <c r="D300" s="2">
        <v>33</v>
      </c>
      <c r="E300" s="2">
        <v>30</v>
      </c>
      <c r="F300" s="2">
        <v>30</v>
      </c>
      <c r="G300" s="2">
        <v>0</v>
      </c>
      <c r="H300" s="2"/>
      <c r="I300" s="4"/>
      <c r="J300" s="9"/>
      <c r="K300" s="9"/>
      <c r="L300" s="9"/>
      <c r="M300" s="9"/>
      <c r="N300" s="9"/>
      <c r="O300" s="2">
        <v>38.1</v>
      </c>
      <c r="P300" s="2" t="s">
        <v>17</v>
      </c>
      <c r="Q300" s="2" t="s">
        <v>17</v>
      </c>
      <c r="R300" s="2" t="s">
        <v>17</v>
      </c>
      <c r="S300" s="2" t="s">
        <v>17</v>
      </c>
      <c r="T300" s="2" t="s">
        <v>17</v>
      </c>
      <c r="U300" s="2" t="s">
        <v>17</v>
      </c>
      <c r="V300" s="2" t="s">
        <v>17</v>
      </c>
      <c r="W300" s="2" t="s">
        <v>17</v>
      </c>
      <c r="X300" s="2"/>
      <c r="Y300" s="2"/>
      <c r="Z300" s="2" t="s">
        <v>17</v>
      </c>
      <c r="AA300" s="2" t="s">
        <v>17</v>
      </c>
      <c r="AB300" s="2" t="s">
        <v>36</v>
      </c>
    </row>
    <row r="301" spans="1:28" ht="12.75" customHeight="1" x14ac:dyDescent="0.2">
      <c r="A301" s="2"/>
      <c r="B301" s="2">
        <v>1967</v>
      </c>
      <c r="C301" s="2">
        <v>1</v>
      </c>
      <c r="D301" s="2">
        <v>240</v>
      </c>
      <c r="E301" s="2">
        <v>0</v>
      </c>
      <c r="F301" s="2">
        <v>0</v>
      </c>
      <c r="G301" s="2">
        <v>0</v>
      </c>
      <c r="H301" s="2"/>
      <c r="I301" s="4"/>
      <c r="J301" s="9"/>
      <c r="K301" s="9"/>
      <c r="L301" s="9"/>
      <c r="M301" s="9"/>
      <c r="N301" s="9"/>
      <c r="O301" s="2">
        <v>11.7</v>
      </c>
      <c r="P301" s="2" t="s">
        <v>17</v>
      </c>
      <c r="Q301" s="2" t="s">
        <v>17</v>
      </c>
      <c r="R301" s="2" t="s">
        <v>17</v>
      </c>
      <c r="S301" s="2">
        <v>5.4</v>
      </c>
      <c r="T301" s="2" t="s">
        <v>17</v>
      </c>
      <c r="U301" s="2" t="s">
        <v>17</v>
      </c>
      <c r="V301" s="2">
        <v>27.33</v>
      </c>
      <c r="W301" s="2">
        <v>371</v>
      </c>
      <c r="X301" s="2"/>
      <c r="Y301" s="2"/>
      <c r="Z301" s="2" t="s">
        <v>17</v>
      </c>
      <c r="AA301" s="2" t="s">
        <v>17</v>
      </c>
      <c r="AB301" s="2" t="s">
        <v>36</v>
      </c>
    </row>
    <row r="302" spans="1:28" ht="12.75" customHeight="1" x14ac:dyDescent="0.2">
      <c r="A302" s="2"/>
      <c r="B302" s="2">
        <v>1967</v>
      </c>
      <c r="C302" s="2">
        <v>2</v>
      </c>
      <c r="D302" s="2">
        <v>0</v>
      </c>
      <c r="E302" s="2">
        <v>0</v>
      </c>
      <c r="F302" s="2">
        <v>0</v>
      </c>
      <c r="G302" s="2">
        <v>0</v>
      </c>
      <c r="H302" s="2"/>
      <c r="I302" s="4"/>
      <c r="J302" s="9"/>
      <c r="K302" s="9"/>
      <c r="L302" s="9"/>
      <c r="M302" s="9"/>
      <c r="N302" s="9"/>
      <c r="O302" s="2">
        <v>6.6</v>
      </c>
      <c r="P302" s="2" t="s">
        <v>17</v>
      </c>
      <c r="Q302" s="2" t="s">
        <v>17</v>
      </c>
      <c r="R302" s="2" t="s">
        <v>17</v>
      </c>
      <c r="S302" s="2">
        <v>5.4</v>
      </c>
      <c r="T302" s="2" t="s">
        <v>17</v>
      </c>
      <c r="U302" s="2" t="s">
        <v>17</v>
      </c>
      <c r="V302" s="2">
        <v>17.72</v>
      </c>
      <c r="W302" s="2">
        <v>316</v>
      </c>
      <c r="X302" s="2"/>
      <c r="Y302" s="2"/>
      <c r="Z302" s="2" t="s">
        <v>17</v>
      </c>
      <c r="AA302" s="2" t="s">
        <v>17</v>
      </c>
      <c r="AB302" s="2" t="s">
        <v>36</v>
      </c>
    </row>
    <row r="303" spans="1:28" ht="12.75" customHeight="1" x14ac:dyDescent="0.2">
      <c r="A303" s="2"/>
      <c r="B303" s="2">
        <v>1967</v>
      </c>
      <c r="C303" s="2">
        <v>3</v>
      </c>
      <c r="D303" s="2">
        <v>0</v>
      </c>
      <c r="E303" s="2">
        <v>30</v>
      </c>
      <c r="F303" s="2">
        <v>0</v>
      </c>
      <c r="G303" s="2">
        <v>0</v>
      </c>
      <c r="H303" s="2"/>
      <c r="I303" s="4"/>
      <c r="J303" s="9"/>
      <c r="K303" s="9"/>
      <c r="L303" s="9"/>
      <c r="M303" s="9"/>
      <c r="N303" s="9"/>
      <c r="O303" s="2">
        <v>6.5</v>
      </c>
      <c r="P303" s="2" t="s">
        <v>17</v>
      </c>
      <c r="Q303" s="2" t="s">
        <v>17</v>
      </c>
      <c r="R303" s="2" t="s">
        <v>17</v>
      </c>
      <c r="S303" s="2">
        <v>5.3</v>
      </c>
      <c r="T303" s="2" t="s">
        <v>17</v>
      </c>
      <c r="U303" s="2" t="s">
        <v>17</v>
      </c>
      <c r="V303" s="2">
        <v>50.59</v>
      </c>
      <c r="W303" s="2">
        <v>259</v>
      </c>
      <c r="X303" s="2"/>
      <c r="Y303" s="2"/>
      <c r="Z303" s="2" t="s">
        <v>17</v>
      </c>
      <c r="AA303" s="2" t="s">
        <v>17</v>
      </c>
      <c r="AB303" s="2" t="s">
        <v>36</v>
      </c>
    </row>
    <row r="304" spans="1:28" ht="12.75" customHeight="1" x14ac:dyDescent="0.2">
      <c r="A304" s="2"/>
      <c r="B304" s="2">
        <v>1967</v>
      </c>
      <c r="C304" s="2">
        <v>4</v>
      </c>
      <c r="D304" s="2">
        <v>60</v>
      </c>
      <c r="E304" s="2">
        <v>30</v>
      </c>
      <c r="F304" s="2">
        <v>0</v>
      </c>
      <c r="G304" s="2">
        <v>0</v>
      </c>
      <c r="H304" s="2"/>
      <c r="I304" s="4"/>
      <c r="J304" s="9"/>
      <c r="K304" s="9"/>
      <c r="L304" s="9"/>
      <c r="M304" s="9"/>
      <c r="N304" s="9"/>
      <c r="O304" s="2">
        <v>10.1</v>
      </c>
      <c r="P304" s="2" t="s">
        <v>17</v>
      </c>
      <c r="Q304" s="2" t="s">
        <v>17</v>
      </c>
      <c r="R304" s="2" t="s">
        <v>17</v>
      </c>
      <c r="S304" s="2">
        <v>5.2</v>
      </c>
      <c r="T304" s="2" t="s">
        <v>17</v>
      </c>
      <c r="U304" s="2" t="s">
        <v>17</v>
      </c>
      <c r="V304" s="2">
        <v>35.18</v>
      </c>
      <c r="W304" s="2">
        <v>311</v>
      </c>
      <c r="X304" s="2"/>
      <c r="Y304" s="2"/>
      <c r="Z304" s="2" t="s">
        <v>17</v>
      </c>
      <c r="AA304" s="2" t="s">
        <v>17</v>
      </c>
      <c r="AB304" s="2" t="s">
        <v>36</v>
      </c>
    </row>
    <row r="305" spans="1:28" ht="12.75" customHeight="1" x14ac:dyDescent="0.2">
      <c r="A305" s="2"/>
      <c r="B305" s="2">
        <v>1967</v>
      </c>
      <c r="C305" s="2">
        <v>5</v>
      </c>
      <c r="D305" s="2">
        <v>60</v>
      </c>
      <c r="E305" s="2">
        <v>30</v>
      </c>
      <c r="F305" s="2">
        <v>30</v>
      </c>
      <c r="G305" s="2">
        <v>0</v>
      </c>
      <c r="H305" s="2"/>
      <c r="I305" s="4"/>
      <c r="J305" s="9"/>
      <c r="K305" s="9"/>
      <c r="L305" s="9"/>
      <c r="M305" s="9"/>
      <c r="N305" s="9"/>
      <c r="O305" s="2">
        <v>9.9</v>
      </c>
      <c r="P305" s="2" t="s">
        <v>17</v>
      </c>
      <c r="Q305" s="2" t="s">
        <v>17</v>
      </c>
      <c r="R305" s="2" t="s">
        <v>17</v>
      </c>
      <c r="S305" s="2">
        <v>5.5</v>
      </c>
      <c r="T305" s="2" t="s">
        <v>17</v>
      </c>
      <c r="U305" s="2" t="s">
        <v>17</v>
      </c>
      <c r="V305" s="2">
        <v>37.51</v>
      </c>
      <c r="W305" s="2">
        <v>383</v>
      </c>
      <c r="X305" s="2"/>
      <c r="Y305" s="2"/>
      <c r="Z305" s="2" t="s">
        <v>17</v>
      </c>
      <c r="AA305" s="2" t="s">
        <v>17</v>
      </c>
      <c r="AB305" s="2" t="s">
        <v>36</v>
      </c>
    </row>
    <row r="306" spans="1:28" ht="12.75" customHeight="1" x14ac:dyDescent="0.2">
      <c r="A306" s="2"/>
      <c r="B306" s="2">
        <v>1967</v>
      </c>
      <c r="C306" s="2">
        <v>6</v>
      </c>
      <c r="D306" s="2">
        <v>60</v>
      </c>
      <c r="E306" s="2">
        <v>30</v>
      </c>
      <c r="F306" s="2">
        <v>30</v>
      </c>
      <c r="G306" s="2">
        <v>0</v>
      </c>
      <c r="H306" s="2"/>
      <c r="I306" s="4"/>
      <c r="J306" s="9"/>
      <c r="K306" s="9"/>
      <c r="L306" s="9"/>
      <c r="M306" s="9"/>
      <c r="N306" s="9"/>
      <c r="O306" s="2">
        <v>11.3</v>
      </c>
      <c r="P306" s="2" t="s">
        <v>17</v>
      </c>
      <c r="Q306" s="2" t="s">
        <v>17</v>
      </c>
      <c r="R306" s="2" t="s">
        <v>17</v>
      </c>
      <c r="S306" s="2">
        <v>6.4</v>
      </c>
      <c r="T306" s="2" t="s">
        <v>17</v>
      </c>
      <c r="U306" s="2" t="s">
        <v>17</v>
      </c>
      <c r="V306" s="2">
        <v>30.63</v>
      </c>
      <c r="W306" s="2">
        <v>350</v>
      </c>
      <c r="X306" s="2"/>
      <c r="Y306" s="2"/>
      <c r="Z306" s="2" t="s">
        <v>17</v>
      </c>
      <c r="AA306" s="2" t="s">
        <v>17</v>
      </c>
      <c r="AB306" s="2" t="s">
        <v>36</v>
      </c>
    </row>
    <row r="307" spans="1:28" ht="12.75" customHeight="1" x14ac:dyDescent="0.2">
      <c r="A307" s="2"/>
      <c r="B307" s="2">
        <v>1968</v>
      </c>
      <c r="C307" s="2">
        <v>1</v>
      </c>
      <c r="D307" s="2">
        <v>0</v>
      </c>
      <c r="E307" s="2">
        <v>0</v>
      </c>
      <c r="F307" s="2">
        <v>0</v>
      </c>
      <c r="G307" s="2">
        <v>0</v>
      </c>
      <c r="H307" s="2"/>
      <c r="I307" s="4"/>
      <c r="J307" s="9"/>
      <c r="K307" s="9"/>
      <c r="L307" s="9"/>
      <c r="M307" s="9"/>
      <c r="N307" s="9"/>
      <c r="O307" s="2">
        <v>16.100000000000001</v>
      </c>
      <c r="P307" s="2" t="s">
        <v>17</v>
      </c>
      <c r="Q307" s="2" t="s">
        <v>17</v>
      </c>
      <c r="R307" s="2" t="s">
        <v>17</v>
      </c>
      <c r="S307" s="2" t="s">
        <v>17</v>
      </c>
      <c r="T307" s="2" t="s">
        <v>17</v>
      </c>
      <c r="U307" s="2" t="s">
        <v>17</v>
      </c>
      <c r="V307" s="2" t="s">
        <v>17</v>
      </c>
      <c r="W307" s="2" t="s">
        <v>17</v>
      </c>
      <c r="X307" s="2"/>
      <c r="Y307" s="2"/>
      <c r="Z307" s="2" t="s">
        <v>17</v>
      </c>
      <c r="AA307" s="2" t="s">
        <v>17</v>
      </c>
      <c r="AB307" s="2" t="s">
        <v>36</v>
      </c>
    </row>
    <row r="308" spans="1:28" ht="12.75" customHeight="1" x14ac:dyDescent="0.2">
      <c r="A308" s="2"/>
      <c r="B308" s="2">
        <v>1968</v>
      </c>
      <c r="C308" s="2">
        <v>2</v>
      </c>
      <c r="D308" s="2">
        <v>0</v>
      </c>
      <c r="E308" s="2">
        <v>0</v>
      </c>
      <c r="F308" s="2">
        <v>0</v>
      </c>
      <c r="G308" s="2">
        <v>0</v>
      </c>
      <c r="H308" s="2"/>
      <c r="I308" s="4"/>
      <c r="J308" s="9"/>
      <c r="K308" s="9"/>
      <c r="L308" s="9"/>
      <c r="M308" s="9"/>
      <c r="N308" s="9"/>
      <c r="O308" s="2">
        <v>14.1</v>
      </c>
      <c r="P308" s="2" t="s">
        <v>17</v>
      </c>
      <c r="Q308" s="2" t="s">
        <v>17</v>
      </c>
      <c r="R308" s="2" t="s">
        <v>17</v>
      </c>
      <c r="S308" s="2" t="s">
        <v>17</v>
      </c>
      <c r="T308" s="2" t="s">
        <v>17</v>
      </c>
      <c r="U308" s="2" t="s">
        <v>17</v>
      </c>
      <c r="V308" s="2" t="s">
        <v>17</v>
      </c>
      <c r="W308" s="2" t="s">
        <v>17</v>
      </c>
      <c r="X308" s="2"/>
      <c r="Y308" s="2"/>
      <c r="Z308" s="2" t="s">
        <v>17</v>
      </c>
      <c r="AA308" s="2" t="s">
        <v>17</v>
      </c>
      <c r="AB308" s="2" t="s">
        <v>36</v>
      </c>
    </row>
    <row r="309" spans="1:28" ht="12.75" customHeight="1" x14ac:dyDescent="0.2">
      <c r="A309" s="2"/>
      <c r="B309" s="2">
        <v>1968</v>
      </c>
      <c r="C309" s="2">
        <v>3</v>
      </c>
      <c r="D309" s="2">
        <v>0</v>
      </c>
      <c r="E309" s="2">
        <v>30</v>
      </c>
      <c r="F309" s="2">
        <v>0</v>
      </c>
      <c r="G309" s="2">
        <v>0</v>
      </c>
      <c r="H309" s="2"/>
      <c r="I309" s="4"/>
      <c r="J309" s="9"/>
      <c r="K309" s="9"/>
      <c r="L309" s="9"/>
      <c r="M309" s="9"/>
      <c r="N309" s="9"/>
      <c r="O309" s="2">
        <v>13.6</v>
      </c>
      <c r="P309" s="2" t="s">
        <v>17</v>
      </c>
      <c r="Q309" s="2" t="s">
        <v>17</v>
      </c>
      <c r="R309" s="2" t="s">
        <v>17</v>
      </c>
      <c r="S309" s="2" t="s">
        <v>17</v>
      </c>
      <c r="T309" s="2" t="s">
        <v>17</v>
      </c>
      <c r="U309" s="2" t="s">
        <v>17</v>
      </c>
      <c r="V309" s="2" t="s">
        <v>17</v>
      </c>
      <c r="W309" s="2" t="s">
        <v>17</v>
      </c>
      <c r="X309" s="2"/>
      <c r="Y309" s="2"/>
      <c r="Z309" s="2" t="s">
        <v>17</v>
      </c>
      <c r="AA309" s="2" t="s">
        <v>17</v>
      </c>
      <c r="AB309" s="2" t="s">
        <v>36</v>
      </c>
    </row>
    <row r="310" spans="1:28" ht="12.75" customHeight="1" x14ac:dyDescent="0.2">
      <c r="A310" s="2"/>
      <c r="B310" s="2">
        <v>1968</v>
      </c>
      <c r="C310" s="2">
        <v>4</v>
      </c>
      <c r="D310" s="2">
        <v>60</v>
      </c>
      <c r="E310" s="2">
        <v>30</v>
      </c>
      <c r="F310" s="2">
        <v>0</v>
      </c>
      <c r="G310" s="2">
        <v>0</v>
      </c>
      <c r="H310" s="2"/>
      <c r="I310" s="4"/>
      <c r="J310" s="9"/>
      <c r="K310" s="9"/>
      <c r="L310" s="9"/>
      <c r="M310" s="9"/>
      <c r="N310" s="9"/>
      <c r="O310" s="2">
        <v>23.5</v>
      </c>
      <c r="P310" s="2" t="s">
        <v>17</v>
      </c>
      <c r="Q310" s="2" t="s">
        <v>17</v>
      </c>
      <c r="R310" s="2" t="s">
        <v>17</v>
      </c>
      <c r="S310" s="2" t="s">
        <v>17</v>
      </c>
      <c r="T310" s="2" t="s">
        <v>17</v>
      </c>
      <c r="U310" s="2" t="s">
        <v>17</v>
      </c>
      <c r="V310" s="2" t="s">
        <v>17</v>
      </c>
      <c r="W310" s="2" t="s">
        <v>17</v>
      </c>
      <c r="X310" s="2"/>
      <c r="Y310" s="2"/>
      <c r="Z310" s="2" t="s">
        <v>17</v>
      </c>
      <c r="AA310" s="2" t="s">
        <v>17</v>
      </c>
      <c r="AB310" s="2" t="s">
        <v>36</v>
      </c>
    </row>
    <row r="311" spans="1:28" ht="12.75" customHeight="1" x14ac:dyDescent="0.2">
      <c r="A311" s="2"/>
      <c r="B311" s="2">
        <v>1968</v>
      </c>
      <c r="C311" s="2">
        <v>5</v>
      </c>
      <c r="D311" s="2">
        <v>60</v>
      </c>
      <c r="E311" s="2">
        <v>30</v>
      </c>
      <c r="F311" s="2">
        <v>30</v>
      </c>
      <c r="G311" s="2">
        <v>0</v>
      </c>
      <c r="H311" s="2"/>
      <c r="I311" s="4"/>
      <c r="J311" s="9"/>
      <c r="K311" s="9"/>
      <c r="L311" s="9"/>
      <c r="M311" s="9"/>
      <c r="N311" s="9"/>
      <c r="O311" s="2">
        <v>23.8</v>
      </c>
      <c r="P311" s="2" t="s">
        <v>17</v>
      </c>
      <c r="Q311" s="2" t="s">
        <v>17</v>
      </c>
      <c r="R311" s="2" t="s">
        <v>17</v>
      </c>
      <c r="S311" s="2" t="s">
        <v>17</v>
      </c>
      <c r="T311" s="2" t="s">
        <v>17</v>
      </c>
      <c r="U311" s="2" t="s">
        <v>17</v>
      </c>
      <c r="V311" s="2" t="s">
        <v>17</v>
      </c>
      <c r="W311" s="2" t="s">
        <v>17</v>
      </c>
      <c r="X311" s="2"/>
      <c r="Y311" s="2"/>
      <c r="Z311" s="2" t="s">
        <v>17</v>
      </c>
      <c r="AA311" s="2" t="s">
        <v>17</v>
      </c>
      <c r="AB311" s="2" t="s">
        <v>36</v>
      </c>
    </row>
    <row r="312" spans="1:28" ht="12.75" customHeight="1" x14ac:dyDescent="0.2">
      <c r="A312" s="2"/>
      <c r="B312" s="2">
        <v>1968</v>
      </c>
      <c r="C312" s="2">
        <v>6</v>
      </c>
      <c r="D312" s="2">
        <v>60</v>
      </c>
      <c r="E312" s="2">
        <v>30</v>
      </c>
      <c r="F312" s="2">
        <v>30</v>
      </c>
      <c r="G312" s="2">
        <v>0</v>
      </c>
      <c r="H312" s="2"/>
      <c r="I312" s="4"/>
      <c r="J312" s="9"/>
      <c r="K312" s="9"/>
      <c r="L312" s="9"/>
      <c r="M312" s="9"/>
      <c r="N312" s="9"/>
      <c r="O312" s="2">
        <v>25.2</v>
      </c>
      <c r="P312" s="2" t="s">
        <v>17</v>
      </c>
      <c r="Q312" s="2" t="s">
        <v>17</v>
      </c>
      <c r="R312" s="2" t="s">
        <v>17</v>
      </c>
      <c r="S312" s="2" t="s">
        <v>17</v>
      </c>
      <c r="T312" s="2" t="s">
        <v>17</v>
      </c>
      <c r="U312" s="2" t="s">
        <v>17</v>
      </c>
      <c r="V312" s="2" t="s">
        <v>17</v>
      </c>
      <c r="W312" s="2" t="s">
        <v>17</v>
      </c>
      <c r="X312" s="2"/>
      <c r="Y312" s="2"/>
      <c r="Z312" s="2" t="s">
        <v>17</v>
      </c>
      <c r="AA312" s="2" t="s">
        <v>17</v>
      </c>
      <c r="AB312" s="2" t="s">
        <v>36</v>
      </c>
    </row>
    <row r="313" spans="1:28" ht="12.75" customHeight="1" x14ac:dyDescent="0.2">
      <c r="A313" s="2"/>
      <c r="B313" s="2">
        <v>1969</v>
      </c>
      <c r="C313" s="2">
        <v>1</v>
      </c>
      <c r="D313" s="2">
        <v>0</v>
      </c>
      <c r="E313" s="2">
        <v>0</v>
      </c>
      <c r="F313" s="2">
        <v>0</v>
      </c>
      <c r="G313" s="2">
        <v>0</v>
      </c>
      <c r="H313" s="2"/>
      <c r="I313" s="4"/>
      <c r="J313" s="9"/>
      <c r="K313" s="9"/>
      <c r="L313" s="9"/>
      <c r="M313" s="9"/>
      <c r="N313" s="9"/>
      <c r="O313" s="2">
        <v>20.8</v>
      </c>
      <c r="P313" s="2" t="s">
        <v>17</v>
      </c>
      <c r="Q313" s="2" t="s">
        <v>17</v>
      </c>
      <c r="R313" s="2" t="s">
        <v>17</v>
      </c>
      <c r="S313" s="2" t="s">
        <v>17</v>
      </c>
      <c r="T313" s="2" t="s">
        <v>17</v>
      </c>
      <c r="U313" s="2" t="s">
        <v>17</v>
      </c>
      <c r="V313" s="2" t="s">
        <v>17</v>
      </c>
      <c r="W313" s="2" t="s">
        <v>17</v>
      </c>
      <c r="X313" s="2"/>
      <c r="Y313" s="2"/>
      <c r="Z313" s="2" t="s">
        <v>17</v>
      </c>
      <c r="AA313" s="2" t="s">
        <v>17</v>
      </c>
      <c r="AB313" s="2" t="s">
        <v>38</v>
      </c>
    </row>
    <row r="314" spans="1:28" ht="12.75" customHeight="1" x14ac:dyDescent="0.2">
      <c r="A314" s="2"/>
      <c r="B314" s="2">
        <v>1969</v>
      </c>
      <c r="C314" s="2">
        <v>2</v>
      </c>
      <c r="D314" s="2">
        <v>0</v>
      </c>
      <c r="E314" s="2">
        <v>0</v>
      </c>
      <c r="F314" s="2">
        <v>0</v>
      </c>
      <c r="G314" s="2">
        <v>0</v>
      </c>
      <c r="H314" s="2"/>
      <c r="I314" s="4"/>
      <c r="J314" s="9"/>
      <c r="K314" s="9"/>
      <c r="L314" s="9"/>
      <c r="M314" s="9"/>
      <c r="N314" s="9"/>
      <c r="O314" s="2">
        <v>14.8</v>
      </c>
      <c r="P314" s="2" t="s">
        <v>17</v>
      </c>
      <c r="Q314" s="2" t="s">
        <v>17</v>
      </c>
      <c r="R314" s="2" t="s">
        <v>17</v>
      </c>
      <c r="S314" s="2" t="s">
        <v>17</v>
      </c>
      <c r="T314" s="2" t="s">
        <v>17</v>
      </c>
      <c r="U314" s="2" t="s">
        <v>17</v>
      </c>
      <c r="V314" s="2" t="s">
        <v>17</v>
      </c>
      <c r="W314" s="2" t="s">
        <v>17</v>
      </c>
      <c r="X314" s="2"/>
      <c r="Y314" s="2"/>
      <c r="Z314" s="2" t="s">
        <v>17</v>
      </c>
      <c r="AA314" s="2" t="s">
        <v>17</v>
      </c>
      <c r="AB314" s="2" t="s">
        <v>38</v>
      </c>
    </row>
    <row r="315" spans="1:28" ht="12.75" customHeight="1" x14ac:dyDescent="0.2">
      <c r="A315" s="2"/>
      <c r="B315" s="2">
        <v>1969</v>
      </c>
      <c r="C315" s="2">
        <v>3</v>
      </c>
      <c r="D315" s="2">
        <v>0</v>
      </c>
      <c r="E315" s="2">
        <v>30</v>
      </c>
      <c r="F315" s="2">
        <v>0</v>
      </c>
      <c r="G315" s="2">
        <v>0</v>
      </c>
      <c r="H315" s="2"/>
      <c r="I315" s="4"/>
      <c r="J315" s="9"/>
      <c r="K315" s="9"/>
      <c r="L315" s="9"/>
      <c r="M315" s="9"/>
      <c r="N315" s="9"/>
      <c r="O315" s="2">
        <v>12.5</v>
      </c>
      <c r="P315" s="2" t="s">
        <v>17</v>
      </c>
      <c r="Q315" s="2" t="s">
        <v>17</v>
      </c>
      <c r="R315" s="2" t="s">
        <v>17</v>
      </c>
      <c r="S315" s="2" t="s">
        <v>17</v>
      </c>
      <c r="T315" s="2" t="s">
        <v>17</v>
      </c>
      <c r="U315" s="2" t="s">
        <v>17</v>
      </c>
      <c r="V315" s="2" t="s">
        <v>17</v>
      </c>
      <c r="W315" s="2" t="s">
        <v>17</v>
      </c>
      <c r="X315" s="2"/>
      <c r="Y315" s="2"/>
      <c r="Z315" s="2" t="s">
        <v>17</v>
      </c>
      <c r="AA315" s="2" t="s">
        <v>17</v>
      </c>
      <c r="AB315" s="2" t="s">
        <v>38</v>
      </c>
    </row>
    <row r="316" spans="1:28" ht="12.75" customHeight="1" x14ac:dyDescent="0.2">
      <c r="A316" s="2"/>
      <c r="B316" s="2">
        <v>1969</v>
      </c>
      <c r="C316" s="2">
        <v>4</v>
      </c>
      <c r="D316" s="2">
        <v>60</v>
      </c>
      <c r="E316" s="2">
        <v>30</v>
      </c>
      <c r="F316" s="2">
        <v>0</v>
      </c>
      <c r="G316" s="2">
        <v>0</v>
      </c>
      <c r="H316" s="2"/>
      <c r="I316" s="4"/>
      <c r="J316" s="9"/>
      <c r="K316" s="9"/>
      <c r="L316" s="9"/>
      <c r="M316" s="9"/>
      <c r="N316" s="9"/>
      <c r="O316" s="2">
        <v>25.4</v>
      </c>
      <c r="P316" s="2" t="s">
        <v>17</v>
      </c>
      <c r="Q316" s="2" t="s">
        <v>17</v>
      </c>
      <c r="R316" s="2" t="s">
        <v>17</v>
      </c>
      <c r="S316" s="2" t="s">
        <v>17</v>
      </c>
      <c r="T316" s="2" t="s">
        <v>17</v>
      </c>
      <c r="U316" s="2" t="s">
        <v>17</v>
      </c>
      <c r="V316" s="2" t="s">
        <v>17</v>
      </c>
      <c r="W316" s="2" t="s">
        <v>17</v>
      </c>
      <c r="X316" s="2"/>
      <c r="Y316" s="2"/>
      <c r="Z316" s="2" t="s">
        <v>17</v>
      </c>
      <c r="AA316" s="2" t="s">
        <v>17</v>
      </c>
      <c r="AB316" s="2" t="s">
        <v>38</v>
      </c>
    </row>
    <row r="317" spans="1:28" ht="12.75" customHeight="1" x14ac:dyDescent="0.2">
      <c r="A317" s="2"/>
      <c r="B317" s="2">
        <v>1969</v>
      </c>
      <c r="C317" s="2">
        <v>5</v>
      </c>
      <c r="D317" s="2">
        <v>60</v>
      </c>
      <c r="E317" s="2">
        <v>30</v>
      </c>
      <c r="F317" s="2">
        <v>30</v>
      </c>
      <c r="G317" s="2">
        <v>0</v>
      </c>
      <c r="H317" s="2"/>
      <c r="I317" s="4"/>
      <c r="J317" s="9"/>
      <c r="K317" s="9"/>
      <c r="L317" s="9"/>
      <c r="M317" s="9"/>
      <c r="N317" s="9"/>
      <c r="O317" s="2">
        <v>27.1</v>
      </c>
      <c r="P317" s="2" t="s">
        <v>17</v>
      </c>
      <c r="Q317" s="2" t="s">
        <v>17</v>
      </c>
      <c r="R317" s="2" t="s">
        <v>17</v>
      </c>
      <c r="S317" s="2" t="s">
        <v>17</v>
      </c>
      <c r="T317" s="2" t="s">
        <v>17</v>
      </c>
      <c r="U317" s="2" t="s">
        <v>17</v>
      </c>
      <c r="V317" s="2" t="s">
        <v>17</v>
      </c>
      <c r="W317" s="2" t="s">
        <v>17</v>
      </c>
      <c r="X317" s="2"/>
      <c r="Y317" s="2"/>
      <c r="Z317" s="2" t="s">
        <v>17</v>
      </c>
      <c r="AA317" s="2" t="s">
        <v>17</v>
      </c>
      <c r="AB317" s="2" t="s">
        <v>38</v>
      </c>
    </row>
    <row r="318" spans="1:28" ht="12.75" customHeight="1" x14ac:dyDescent="0.2">
      <c r="A318" s="2"/>
      <c r="B318" s="2">
        <v>1969</v>
      </c>
      <c r="C318" s="2">
        <v>6</v>
      </c>
      <c r="D318" s="2">
        <v>60</v>
      </c>
      <c r="E318" s="2">
        <v>30</v>
      </c>
      <c r="F318" s="2">
        <v>30</v>
      </c>
      <c r="G318" s="2">
        <v>0</v>
      </c>
      <c r="H318" s="2"/>
      <c r="I318" s="4"/>
      <c r="J318" s="9"/>
      <c r="K318" s="9"/>
      <c r="L318" s="9"/>
      <c r="M318" s="9"/>
      <c r="N318" s="9"/>
      <c r="O318" s="2">
        <v>28.2</v>
      </c>
      <c r="P318" s="2" t="s">
        <v>17</v>
      </c>
      <c r="Q318" s="2" t="s">
        <v>17</v>
      </c>
      <c r="R318" s="2" t="s">
        <v>17</v>
      </c>
      <c r="S318" s="2" t="s">
        <v>17</v>
      </c>
      <c r="T318" s="2" t="s">
        <v>17</v>
      </c>
      <c r="U318" s="2" t="s">
        <v>17</v>
      </c>
      <c r="V318" s="2" t="s">
        <v>17</v>
      </c>
      <c r="W318" s="2" t="s">
        <v>17</v>
      </c>
      <c r="X318" s="2"/>
      <c r="Y318" s="2"/>
      <c r="Z318" s="2" t="s">
        <v>17</v>
      </c>
      <c r="AA318" s="2" t="s">
        <v>17</v>
      </c>
      <c r="AB318" s="2" t="s">
        <v>38</v>
      </c>
    </row>
    <row r="319" spans="1:28" ht="12.75" customHeight="1" x14ac:dyDescent="0.2">
      <c r="A319" s="2"/>
      <c r="B319" s="2">
        <v>1970</v>
      </c>
      <c r="C319" s="2">
        <v>1</v>
      </c>
      <c r="D319" s="2">
        <v>0</v>
      </c>
      <c r="E319" s="2">
        <v>0</v>
      </c>
      <c r="F319" s="2">
        <v>0</v>
      </c>
      <c r="G319" s="2">
        <v>0</v>
      </c>
      <c r="H319" s="2"/>
      <c r="I319" s="4"/>
      <c r="J319" s="9"/>
      <c r="K319" s="9"/>
      <c r="L319" s="9"/>
      <c r="M319" s="9"/>
      <c r="N319" s="9"/>
      <c r="O319" s="2">
        <v>24.6</v>
      </c>
      <c r="P319" s="2" t="s">
        <v>17</v>
      </c>
      <c r="Q319" s="2" t="s">
        <v>17</v>
      </c>
      <c r="R319" s="2" t="s">
        <v>17</v>
      </c>
      <c r="S319" s="2" t="s">
        <v>17</v>
      </c>
      <c r="T319" s="2" t="s">
        <v>17</v>
      </c>
      <c r="U319" s="2" t="s">
        <v>17</v>
      </c>
      <c r="V319" s="2" t="s">
        <v>17</v>
      </c>
      <c r="W319" s="2" t="s">
        <v>17</v>
      </c>
      <c r="X319" s="2"/>
      <c r="Y319" s="2"/>
      <c r="Z319" s="2" t="s">
        <v>17</v>
      </c>
      <c r="AA319" s="2" t="s">
        <v>17</v>
      </c>
      <c r="AB319" s="2" t="s">
        <v>38</v>
      </c>
    </row>
    <row r="320" spans="1:28" ht="12.75" customHeight="1" x14ac:dyDescent="0.2">
      <c r="A320" s="2"/>
      <c r="B320" s="2">
        <v>1970</v>
      </c>
      <c r="C320" s="2">
        <v>2</v>
      </c>
      <c r="D320" s="2">
        <v>0</v>
      </c>
      <c r="E320" s="2">
        <v>0</v>
      </c>
      <c r="F320" s="2">
        <v>0</v>
      </c>
      <c r="G320" s="2">
        <v>0</v>
      </c>
      <c r="H320" s="2"/>
      <c r="I320" s="4"/>
      <c r="J320" s="9"/>
      <c r="K320" s="9"/>
      <c r="L320" s="9"/>
      <c r="M320" s="9"/>
      <c r="N320" s="9"/>
      <c r="O320" s="2">
        <v>19.5</v>
      </c>
      <c r="P320" s="2" t="s">
        <v>17</v>
      </c>
      <c r="Q320" s="2" t="s">
        <v>17</v>
      </c>
      <c r="R320" s="2" t="s">
        <v>17</v>
      </c>
      <c r="S320" s="2" t="s">
        <v>17</v>
      </c>
      <c r="T320" s="2" t="s">
        <v>17</v>
      </c>
      <c r="U320" s="2" t="s">
        <v>17</v>
      </c>
      <c r="V320" s="2" t="s">
        <v>17</v>
      </c>
      <c r="W320" s="2" t="s">
        <v>17</v>
      </c>
      <c r="X320" s="2"/>
      <c r="Y320" s="2"/>
      <c r="Z320" s="2" t="s">
        <v>17</v>
      </c>
      <c r="AA320" s="2" t="s">
        <v>17</v>
      </c>
      <c r="AB320" s="2" t="s">
        <v>38</v>
      </c>
    </row>
    <row r="321" spans="1:28" ht="12.75" customHeight="1" x14ac:dyDescent="0.2">
      <c r="A321" s="2"/>
      <c r="B321" s="2">
        <v>1970</v>
      </c>
      <c r="C321" s="2">
        <v>3</v>
      </c>
      <c r="D321" s="2">
        <v>0</v>
      </c>
      <c r="E321" s="2">
        <v>30</v>
      </c>
      <c r="F321" s="2">
        <v>0</v>
      </c>
      <c r="G321" s="2">
        <v>0</v>
      </c>
      <c r="H321" s="2"/>
      <c r="I321" s="4"/>
      <c r="J321" s="9"/>
      <c r="K321" s="9"/>
      <c r="L321" s="9"/>
      <c r="M321" s="9"/>
      <c r="N321" s="9"/>
      <c r="O321" s="2">
        <v>20.8</v>
      </c>
      <c r="P321" s="2" t="s">
        <v>17</v>
      </c>
      <c r="Q321" s="2" t="s">
        <v>17</v>
      </c>
      <c r="R321" s="2" t="s">
        <v>17</v>
      </c>
      <c r="S321" s="2" t="s">
        <v>17</v>
      </c>
      <c r="T321" s="2" t="s">
        <v>17</v>
      </c>
      <c r="U321" s="2" t="s">
        <v>17</v>
      </c>
      <c r="V321" s="2" t="s">
        <v>17</v>
      </c>
      <c r="W321" s="2" t="s">
        <v>17</v>
      </c>
      <c r="X321" s="2"/>
      <c r="Y321" s="2"/>
      <c r="Z321" s="2" t="s">
        <v>17</v>
      </c>
      <c r="AA321" s="2" t="s">
        <v>17</v>
      </c>
      <c r="AB321" s="2" t="s">
        <v>38</v>
      </c>
    </row>
    <row r="322" spans="1:28" ht="12.75" customHeight="1" x14ac:dyDescent="0.2">
      <c r="A322" s="2"/>
      <c r="B322" s="2">
        <v>1970</v>
      </c>
      <c r="C322" s="2">
        <v>4</v>
      </c>
      <c r="D322" s="2">
        <v>60</v>
      </c>
      <c r="E322" s="2">
        <v>30</v>
      </c>
      <c r="F322" s="2">
        <v>0</v>
      </c>
      <c r="G322" s="2">
        <v>0</v>
      </c>
      <c r="H322" s="2"/>
      <c r="I322" s="4"/>
      <c r="J322" s="9"/>
      <c r="K322" s="9"/>
      <c r="L322" s="9"/>
      <c r="M322" s="9"/>
      <c r="N322" s="9"/>
      <c r="O322" s="2">
        <v>23.5</v>
      </c>
      <c r="P322" s="2" t="s">
        <v>17</v>
      </c>
      <c r="Q322" s="2" t="s">
        <v>17</v>
      </c>
      <c r="R322" s="2" t="s">
        <v>17</v>
      </c>
      <c r="S322" s="2" t="s">
        <v>17</v>
      </c>
      <c r="T322" s="2" t="s">
        <v>17</v>
      </c>
      <c r="U322" s="2" t="s">
        <v>17</v>
      </c>
      <c r="V322" s="2" t="s">
        <v>17</v>
      </c>
      <c r="W322" s="2" t="s">
        <v>17</v>
      </c>
      <c r="X322" s="2"/>
      <c r="Y322" s="2"/>
      <c r="Z322" s="2" t="s">
        <v>17</v>
      </c>
      <c r="AA322" s="2" t="s">
        <v>17</v>
      </c>
      <c r="AB322" s="2" t="s">
        <v>38</v>
      </c>
    </row>
    <row r="323" spans="1:28" ht="12.75" customHeight="1" x14ac:dyDescent="0.2">
      <c r="A323" s="2"/>
      <c r="B323" s="2">
        <v>1970</v>
      </c>
      <c r="C323" s="2">
        <v>5</v>
      </c>
      <c r="D323" s="2">
        <v>60</v>
      </c>
      <c r="E323" s="2">
        <v>30</v>
      </c>
      <c r="F323" s="2">
        <v>30</v>
      </c>
      <c r="G323" s="2">
        <v>0</v>
      </c>
      <c r="H323" s="2"/>
      <c r="I323" s="4"/>
      <c r="J323" s="9"/>
      <c r="K323" s="9"/>
      <c r="L323" s="9"/>
      <c r="M323" s="9"/>
      <c r="N323" s="9"/>
      <c r="O323" s="2">
        <v>31</v>
      </c>
      <c r="P323" s="2" t="s">
        <v>17</v>
      </c>
      <c r="Q323" s="2" t="s">
        <v>17</v>
      </c>
      <c r="R323" s="2" t="s">
        <v>17</v>
      </c>
      <c r="S323" s="2" t="s">
        <v>17</v>
      </c>
      <c r="T323" s="2" t="s">
        <v>17</v>
      </c>
      <c r="U323" s="2" t="s">
        <v>17</v>
      </c>
      <c r="V323" s="2" t="s">
        <v>17</v>
      </c>
      <c r="W323" s="2" t="s">
        <v>17</v>
      </c>
      <c r="X323" s="2"/>
      <c r="Y323" s="2"/>
      <c r="Z323" s="2" t="s">
        <v>17</v>
      </c>
      <c r="AA323" s="2" t="s">
        <v>17</v>
      </c>
      <c r="AB323" s="2" t="s">
        <v>38</v>
      </c>
    </row>
    <row r="324" spans="1:28" ht="12.75" customHeight="1" x14ac:dyDescent="0.2">
      <c r="A324" s="2"/>
      <c r="B324" s="2">
        <v>1970</v>
      </c>
      <c r="C324" s="2">
        <v>6</v>
      </c>
      <c r="D324" s="2">
        <v>60</v>
      </c>
      <c r="E324" s="2">
        <v>30</v>
      </c>
      <c r="F324" s="2">
        <v>30</v>
      </c>
      <c r="G324" s="2">
        <v>0</v>
      </c>
      <c r="H324" s="2"/>
      <c r="I324" s="4"/>
      <c r="J324" s="9"/>
      <c r="K324" s="9"/>
      <c r="L324" s="9"/>
      <c r="M324" s="9"/>
      <c r="N324" s="9"/>
      <c r="O324" s="2">
        <v>30.2</v>
      </c>
      <c r="P324" s="2" t="s">
        <v>17</v>
      </c>
      <c r="Q324" s="2" t="s">
        <v>17</v>
      </c>
      <c r="R324" s="2" t="s">
        <v>17</v>
      </c>
      <c r="S324" s="2" t="s">
        <v>17</v>
      </c>
      <c r="T324" s="2" t="s">
        <v>17</v>
      </c>
      <c r="U324" s="2" t="s">
        <v>17</v>
      </c>
      <c r="V324" s="2" t="s">
        <v>17</v>
      </c>
      <c r="W324" s="2" t="s">
        <v>17</v>
      </c>
      <c r="X324" s="2"/>
      <c r="Y324" s="2"/>
      <c r="Z324" s="2" t="s">
        <v>17</v>
      </c>
      <c r="AA324" s="2" t="s">
        <v>17</v>
      </c>
      <c r="AB324" s="2" t="s">
        <v>38</v>
      </c>
    </row>
    <row r="325" spans="1:28" ht="12.75" customHeight="1" x14ac:dyDescent="0.2">
      <c r="A325" s="2"/>
      <c r="B325" s="2">
        <v>1971</v>
      </c>
      <c r="C325" s="2">
        <v>1</v>
      </c>
      <c r="D325" s="2">
        <v>240</v>
      </c>
      <c r="E325" s="2">
        <v>0</v>
      </c>
      <c r="F325" s="2">
        <v>0</v>
      </c>
      <c r="G325" s="2">
        <v>0</v>
      </c>
      <c r="H325" s="2"/>
      <c r="I325" s="4"/>
      <c r="J325" s="9"/>
      <c r="K325" s="9"/>
      <c r="L325" s="9"/>
      <c r="M325" s="9"/>
      <c r="N325" s="9"/>
      <c r="O325" s="2">
        <v>29.1</v>
      </c>
      <c r="P325" s="2" t="s">
        <v>17</v>
      </c>
      <c r="Q325" s="2" t="s">
        <v>17</v>
      </c>
      <c r="R325" s="2" t="s">
        <v>17</v>
      </c>
      <c r="S325" s="2" t="s">
        <v>17</v>
      </c>
      <c r="T325" s="2" t="s">
        <v>17</v>
      </c>
      <c r="U325" s="2" t="s">
        <v>17</v>
      </c>
      <c r="V325" s="2" t="s">
        <v>17</v>
      </c>
      <c r="W325" s="2" t="s">
        <v>17</v>
      </c>
      <c r="X325" s="2"/>
      <c r="Y325" s="2"/>
      <c r="Z325" s="2" t="s">
        <v>17</v>
      </c>
      <c r="AA325" s="2" t="s">
        <v>17</v>
      </c>
      <c r="AB325" s="2" t="s">
        <v>38</v>
      </c>
    </row>
    <row r="326" spans="1:28" ht="12.75" customHeight="1" x14ac:dyDescent="0.2">
      <c r="A326" s="2"/>
      <c r="B326" s="2">
        <v>1971</v>
      </c>
      <c r="C326" s="2">
        <v>2</v>
      </c>
      <c r="D326" s="2">
        <v>0</v>
      </c>
      <c r="E326" s="2">
        <v>0</v>
      </c>
      <c r="F326" s="2">
        <v>0</v>
      </c>
      <c r="G326" s="2">
        <v>0</v>
      </c>
      <c r="H326" s="2"/>
      <c r="I326" s="4"/>
      <c r="J326" s="9"/>
      <c r="K326" s="9"/>
      <c r="L326" s="9"/>
      <c r="M326" s="9"/>
      <c r="N326" s="9"/>
      <c r="O326" s="2">
        <v>24.3</v>
      </c>
      <c r="P326" s="2" t="s">
        <v>17</v>
      </c>
      <c r="Q326" s="2" t="s">
        <v>17</v>
      </c>
      <c r="R326" s="2" t="s">
        <v>17</v>
      </c>
      <c r="S326" s="2" t="s">
        <v>17</v>
      </c>
      <c r="T326" s="2" t="s">
        <v>17</v>
      </c>
      <c r="U326" s="2" t="s">
        <v>17</v>
      </c>
      <c r="V326" s="2" t="s">
        <v>17</v>
      </c>
      <c r="W326" s="2" t="s">
        <v>17</v>
      </c>
      <c r="X326" s="2"/>
      <c r="Y326" s="2"/>
      <c r="Z326" s="2" t="s">
        <v>17</v>
      </c>
      <c r="AA326" s="2" t="s">
        <v>17</v>
      </c>
      <c r="AB326" s="2" t="s">
        <v>38</v>
      </c>
    </row>
    <row r="327" spans="1:28" ht="12.75" customHeight="1" x14ac:dyDescent="0.2">
      <c r="A327" s="2"/>
      <c r="B327" s="2">
        <v>1971</v>
      </c>
      <c r="C327" s="2">
        <v>3</v>
      </c>
      <c r="D327" s="2">
        <v>0</v>
      </c>
      <c r="E327" s="2">
        <v>30</v>
      </c>
      <c r="F327" s="2">
        <v>0</v>
      </c>
      <c r="G327" s="2">
        <v>0</v>
      </c>
      <c r="H327" s="2"/>
      <c r="I327" s="4"/>
      <c r="J327" s="9"/>
      <c r="K327" s="9"/>
      <c r="L327" s="9"/>
      <c r="M327" s="9"/>
      <c r="N327" s="9"/>
      <c r="O327" s="2">
        <v>33.1</v>
      </c>
      <c r="P327" s="2" t="s">
        <v>17</v>
      </c>
      <c r="Q327" s="2" t="s">
        <v>17</v>
      </c>
      <c r="R327" s="2" t="s">
        <v>17</v>
      </c>
      <c r="S327" s="2" t="s">
        <v>17</v>
      </c>
      <c r="T327" s="2" t="s">
        <v>17</v>
      </c>
      <c r="U327" s="2" t="s">
        <v>17</v>
      </c>
      <c r="V327" s="2" t="s">
        <v>17</v>
      </c>
      <c r="W327" s="2" t="s">
        <v>17</v>
      </c>
      <c r="X327" s="2"/>
      <c r="Y327" s="2"/>
      <c r="Z327" s="2" t="s">
        <v>17</v>
      </c>
      <c r="AA327" s="2" t="s">
        <v>17</v>
      </c>
      <c r="AB327" s="2" t="s">
        <v>38</v>
      </c>
    </row>
    <row r="328" spans="1:28" ht="12.75" customHeight="1" x14ac:dyDescent="0.2">
      <c r="A328" s="2"/>
      <c r="B328" s="2">
        <v>1971</v>
      </c>
      <c r="C328" s="2">
        <v>4</v>
      </c>
      <c r="D328" s="2">
        <v>60</v>
      </c>
      <c r="E328" s="2">
        <v>30</v>
      </c>
      <c r="F328" s="2">
        <v>0</v>
      </c>
      <c r="G328" s="2">
        <v>0</v>
      </c>
      <c r="H328" s="2"/>
      <c r="I328" s="4"/>
      <c r="J328" s="9"/>
      <c r="K328" s="9"/>
      <c r="L328" s="9"/>
      <c r="M328" s="9"/>
      <c r="N328" s="9"/>
      <c r="O328" s="2">
        <v>36.200000000000003</v>
      </c>
      <c r="P328" s="2" t="s">
        <v>17</v>
      </c>
      <c r="Q328" s="2" t="s">
        <v>17</v>
      </c>
      <c r="R328" s="2" t="s">
        <v>17</v>
      </c>
      <c r="S328" s="2" t="s">
        <v>17</v>
      </c>
      <c r="T328" s="2" t="s">
        <v>17</v>
      </c>
      <c r="U328" s="2" t="s">
        <v>17</v>
      </c>
      <c r="V328" s="2" t="s">
        <v>17</v>
      </c>
      <c r="W328" s="2" t="s">
        <v>17</v>
      </c>
      <c r="X328" s="2"/>
      <c r="Y328" s="2"/>
      <c r="Z328" s="2" t="s">
        <v>17</v>
      </c>
      <c r="AA328" s="2" t="s">
        <v>17</v>
      </c>
      <c r="AB328" s="2" t="s">
        <v>38</v>
      </c>
    </row>
    <row r="329" spans="1:28" ht="12.75" customHeight="1" x14ac:dyDescent="0.2">
      <c r="A329" s="2"/>
      <c r="B329" s="2">
        <v>1971</v>
      </c>
      <c r="C329" s="2">
        <v>5</v>
      </c>
      <c r="D329" s="2">
        <v>60</v>
      </c>
      <c r="E329" s="2">
        <v>30</v>
      </c>
      <c r="F329" s="2">
        <v>30</v>
      </c>
      <c r="G329" s="2">
        <v>0</v>
      </c>
      <c r="H329" s="2"/>
      <c r="I329" s="4"/>
      <c r="J329" s="9"/>
      <c r="K329" s="9"/>
      <c r="L329" s="9"/>
      <c r="M329" s="9"/>
      <c r="N329" s="9"/>
      <c r="O329" s="2">
        <v>29.6</v>
      </c>
      <c r="P329" s="2" t="s">
        <v>17</v>
      </c>
      <c r="Q329" s="2" t="s">
        <v>17</v>
      </c>
      <c r="R329" s="2" t="s">
        <v>17</v>
      </c>
      <c r="S329" s="2" t="s">
        <v>17</v>
      </c>
      <c r="T329" s="2" t="s">
        <v>17</v>
      </c>
      <c r="U329" s="2" t="s">
        <v>17</v>
      </c>
      <c r="V329" s="2" t="s">
        <v>17</v>
      </c>
      <c r="W329" s="2" t="s">
        <v>17</v>
      </c>
      <c r="X329" s="2"/>
      <c r="Y329" s="2"/>
      <c r="Z329" s="2" t="s">
        <v>17</v>
      </c>
      <c r="AA329" s="2" t="s">
        <v>17</v>
      </c>
      <c r="AB329" s="2" t="s">
        <v>38</v>
      </c>
    </row>
    <row r="330" spans="1:28" ht="12.75" customHeight="1" x14ac:dyDescent="0.2">
      <c r="A330" s="2"/>
      <c r="B330" s="2">
        <v>1971</v>
      </c>
      <c r="C330" s="2">
        <v>6</v>
      </c>
      <c r="D330" s="2">
        <v>60</v>
      </c>
      <c r="E330" s="2">
        <v>30</v>
      </c>
      <c r="F330" s="2">
        <v>30</v>
      </c>
      <c r="G330" s="2">
        <v>0</v>
      </c>
      <c r="H330" s="2"/>
      <c r="I330" s="4"/>
      <c r="J330" s="9"/>
      <c r="K330" s="9"/>
      <c r="L330" s="9"/>
      <c r="M330" s="9"/>
      <c r="N330" s="9"/>
      <c r="O330" s="2">
        <v>33.4</v>
      </c>
      <c r="P330" s="2" t="s">
        <v>17</v>
      </c>
      <c r="Q330" s="2" t="s">
        <v>17</v>
      </c>
      <c r="R330" s="2" t="s">
        <v>17</v>
      </c>
      <c r="S330" s="2" t="s">
        <v>17</v>
      </c>
      <c r="T330" s="2" t="s">
        <v>17</v>
      </c>
      <c r="U330" s="2" t="s">
        <v>17</v>
      </c>
      <c r="V330" s="2" t="s">
        <v>17</v>
      </c>
      <c r="W330" s="2" t="s">
        <v>17</v>
      </c>
      <c r="X330" s="2"/>
      <c r="Y330" s="2"/>
      <c r="Z330" s="2" t="s">
        <v>17</v>
      </c>
      <c r="AA330" s="2" t="s">
        <v>17</v>
      </c>
      <c r="AB330" s="2" t="s">
        <v>38</v>
      </c>
    </row>
    <row r="331" spans="1:28" ht="12.75" customHeight="1" x14ac:dyDescent="0.2">
      <c r="A331" s="2"/>
      <c r="B331" s="2">
        <v>1972</v>
      </c>
      <c r="C331" s="2">
        <v>1</v>
      </c>
      <c r="D331" s="2">
        <v>0</v>
      </c>
      <c r="E331" s="2">
        <v>0</v>
      </c>
      <c r="F331" s="2">
        <v>0</v>
      </c>
      <c r="G331" s="2">
        <v>0</v>
      </c>
      <c r="H331" s="2"/>
      <c r="I331" s="4"/>
      <c r="J331" s="9"/>
      <c r="K331" s="9"/>
      <c r="L331" s="9"/>
      <c r="M331" s="9"/>
      <c r="N331" s="9"/>
      <c r="O331" s="2">
        <v>33.6</v>
      </c>
      <c r="P331" s="2" t="s">
        <v>17</v>
      </c>
      <c r="Q331" s="2" t="s">
        <v>17</v>
      </c>
      <c r="R331" s="2" t="s">
        <v>17</v>
      </c>
      <c r="S331" s="2" t="s">
        <v>17</v>
      </c>
      <c r="T331" s="2" t="s">
        <v>17</v>
      </c>
      <c r="U331" s="2" t="s">
        <v>17</v>
      </c>
      <c r="V331" s="2" t="s">
        <v>17</v>
      </c>
      <c r="W331" s="2" t="s">
        <v>17</v>
      </c>
      <c r="X331" s="2"/>
      <c r="Y331" s="2"/>
      <c r="Z331" s="2" t="s">
        <v>17</v>
      </c>
      <c r="AA331" s="2" t="s">
        <v>17</v>
      </c>
      <c r="AB331" s="2" t="s">
        <v>38</v>
      </c>
    </row>
    <row r="332" spans="1:28" ht="12.75" customHeight="1" x14ac:dyDescent="0.2">
      <c r="A332" s="2"/>
      <c r="B332" s="2">
        <v>1972</v>
      </c>
      <c r="C332" s="2">
        <v>2</v>
      </c>
      <c r="D332" s="2">
        <v>0</v>
      </c>
      <c r="E332" s="2">
        <v>0</v>
      </c>
      <c r="F332" s="2">
        <v>0</v>
      </c>
      <c r="G332" s="2">
        <v>0</v>
      </c>
      <c r="H332" s="2"/>
      <c r="I332" s="4"/>
      <c r="J332" s="9"/>
      <c r="K332" s="9"/>
      <c r="L332" s="9"/>
      <c r="M332" s="9"/>
      <c r="N332" s="9"/>
      <c r="O332" s="2">
        <v>18.2</v>
      </c>
      <c r="P332" s="2" t="s">
        <v>17</v>
      </c>
      <c r="Q332" s="2" t="s">
        <v>17</v>
      </c>
      <c r="R332" s="2" t="s">
        <v>17</v>
      </c>
      <c r="S332" s="2" t="s">
        <v>17</v>
      </c>
      <c r="T332" s="2" t="s">
        <v>17</v>
      </c>
      <c r="U332" s="2" t="s">
        <v>17</v>
      </c>
      <c r="V332" s="2" t="s">
        <v>17</v>
      </c>
      <c r="W332" s="2" t="s">
        <v>17</v>
      </c>
      <c r="X332" s="2"/>
      <c r="Y332" s="2"/>
      <c r="Z332" s="2" t="s">
        <v>17</v>
      </c>
      <c r="AA332" s="2" t="s">
        <v>17</v>
      </c>
      <c r="AB332" s="2" t="s">
        <v>38</v>
      </c>
    </row>
    <row r="333" spans="1:28" ht="12.75" customHeight="1" x14ac:dyDescent="0.2">
      <c r="A333" s="2"/>
      <c r="B333" s="2">
        <v>1972</v>
      </c>
      <c r="C333" s="2">
        <v>3</v>
      </c>
      <c r="D333" s="2">
        <v>0</v>
      </c>
      <c r="E333" s="2">
        <v>30</v>
      </c>
      <c r="F333" s="2">
        <v>0</v>
      </c>
      <c r="G333" s="2">
        <v>0</v>
      </c>
      <c r="H333" s="2"/>
      <c r="I333" s="4"/>
      <c r="J333" s="9"/>
      <c r="K333" s="9"/>
      <c r="L333" s="9"/>
      <c r="M333" s="9"/>
      <c r="N333" s="9"/>
      <c r="O333" s="2">
        <v>14.6</v>
      </c>
      <c r="P333" s="2" t="s">
        <v>17</v>
      </c>
      <c r="Q333" s="2" t="s">
        <v>17</v>
      </c>
      <c r="R333" s="2" t="s">
        <v>17</v>
      </c>
      <c r="S333" s="2" t="s">
        <v>17</v>
      </c>
      <c r="T333" s="2" t="s">
        <v>17</v>
      </c>
      <c r="U333" s="2" t="s">
        <v>17</v>
      </c>
      <c r="V333" s="2" t="s">
        <v>17</v>
      </c>
      <c r="W333" s="2" t="s">
        <v>17</v>
      </c>
      <c r="X333" s="2"/>
      <c r="Y333" s="2"/>
      <c r="Z333" s="2" t="s">
        <v>17</v>
      </c>
      <c r="AA333" s="2" t="s">
        <v>17</v>
      </c>
      <c r="AB333" s="2" t="s">
        <v>38</v>
      </c>
    </row>
    <row r="334" spans="1:28" ht="12.75" customHeight="1" x14ac:dyDescent="0.2">
      <c r="A334" s="2"/>
      <c r="B334" s="2">
        <v>1972</v>
      </c>
      <c r="C334" s="2">
        <v>4</v>
      </c>
      <c r="D334" s="2">
        <v>60</v>
      </c>
      <c r="E334" s="2">
        <v>30</v>
      </c>
      <c r="F334" s="2">
        <v>0</v>
      </c>
      <c r="G334" s="2">
        <v>0</v>
      </c>
      <c r="H334" s="2"/>
      <c r="I334" s="4"/>
      <c r="J334" s="9"/>
      <c r="K334" s="9"/>
      <c r="L334" s="9"/>
      <c r="M334" s="9"/>
      <c r="N334" s="9"/>
      <c r="O334" s="2">
        <v>38.9</v>
      </c>
      <c r="P334" s="2" t="s">
        <v>17</v>
      </c>
      <c r="Q334" s="2" t="s">
        <v>17</v>
      </c>
      <c r="R334" s="2" t="s">
        <v>17</v>
      </c>
      <c r="S334" s="2" t="s">
        <v>17</v>
      </c>
      <c r="T334" s="2" t="s">
        <v>17</v>
      </c>
      <c r="U334" s="2" t="s">
        <v>17</v>
      </c>
      <c r="V334" s="2" t="s">
        <v>17</v>
      </c>
      <c r="W334" s="2" t="s">
        <v>17</v>
      </c>
      <c r="X334" s="2"/>
      <c r="Y334" s="2"/>
      <c r="Z334" s="2" t="s">
        <v>17</v>
      </c>
      <c r="AA334" s="2" t="s">
        <v>17</v>
      </c>
      <c r="AB334" s="2" t="s">
        <v>38</v>
      </c>
    </row>
    <row r="335" spans="1:28" ht="12.75" customHeight="1" x14ac:dyDescent="0.2">
      <c r="A335" s="2"/>
      <c r="B335" s="2">
        <v>1972</v>
      </c>
      <c r="C335" s="2">
        <v>5</v>
      </c>
      <c r="D335" s="2">
        <v>60</v>
      </c>
      <c r="E335" s="2">
        <v>30</v>
      </c>
      <c r="F335" s="2">
        <v>30</v>
      </c>
      <c r="G335" s="2">
        <v>0</v>
      </c>
      <c r="H335" s="2"/>
      <c r="I335" s="4"/>
      <c r="J335" s="9"/>
      <c r="K335" s="9"/>
      <c r="L335" s="9"/>
      <c r="M335" s="9"/>
      <c r="N335" s="9"/>
      <c r="O335" s="2">
        <v>37.1</v>
      </c>
      <c r="P335" s="2" t="s">
        <v>17</v>
      </c>
      <c r="Q335" s="2" t="s">
        <v>17</v>
      </c>
      <c r="R335" s="2" t="s">
        <v>17</v>
      </c>
      <c r="S335" s="2" t="s">
        <v>17</v>
      </c>
      <c r="T335" s="2" t="s">
        <v>17</v>
      </c>
      <c r="U335" s="2" t="s">
        <v>17</v>
      </c>
      <c r="V335" s="2" t="s">
        <v>17</v>
      </c>
      <c r="W335" s="2" t="s">
        <v>17</v>
      </c>
      <c r="X335" s="2"/>
      <c r="Y335" s="2"/>
      <c r="Z335" s="2" t="s">
        <v>17</v>
      </c>
      <c r="AA335" s="2" t="s">
        <v>17</v>
      </c>
      <c r="AB335" s="2" t="s">
        <v>38</v>
      </c>
    </row>
    <row r="336" spans="1:28" ht="12.75" customHeight="1" x14ac:dyDescent="0.2">
      <c r="A336" s="2"/>
      <c r="B336" s="2">
        <v>1972</v>
      </c>
      <c r="C336" s="2">
        <v>6</v>
      </c>
      <c r="D336" s="2">
        <v>60</v>
      </c>
      <c r="E336" s="2">
        <v>30</v>
      </c>
      <c r="F336" s="2">
        <v>30</v>
      </c>
      <c r="G336" s="2">
        <v>0</v>
      </c>
      <c r="H336" s="2"/>
      <c r="I336" s="4"/>
      <c r="J336" s="9"/>
      <c r="K336" s="9"/>
      <c r="L336" s="9"/>
      <c r="M336" s="9"/>
      <c r="N336" s="9"/>
      <c r="O336" s="2">
        <v>39.4</v>
      </c>
      <c r="P336" s="2" t="s">
        <v>17</v>
      </c>
      <c r="Q336" s="2" t="s">
        <v>17</v>
      </c>
      <c r="R336" s="2" t="s">
        <v>17</v>
      </c>
      <c r="S336" s="2" t="s">
        <v>17</v>
      </c>
      <c r="T336" s="2" t="s">
        <v>17</v>
      </c>
      <c r="U336" s="2" t="s">
        <v>17</v>
      </c>
      <c r="V336" s="2" t="s">
        <v>17</v>
      </c>
      <c r="W336" s="2" t="s">
        <v>17</v>
      </c>
      <c r="X336" s="2"/>
      <c r="Y336" s="2"/>
      <c r="Z336" s="2" t="s">
        <v>17</v>
      </c>
      <c r="AA336" s="2" t="s">
        <v>17</v>
      </c>
      <c r="AB336" s="2" t="s">
        <v>38</v>
      </c>
    </row>
    <row r="337" spans="1:28" ht="12.75" customHeight="1" x14ac:dyDescent="0.2">
      <c r="A337" s="2"/>
      <c r="B337" s="2">
        <v>1973</v>
      </c>
      <c r="C337" s="2">
        <v>1</v>
      </c>
      <c r="D337" s="2">
        <v>0</v>
      </c>
      <c r="E337" s="2">
        <v>0</v>
      </c>
      <c r="F337" s="2">
        <v>0</v>
      </c>
      <c r="G337" s="2">
        <v>0</v>
      </c>
      <c r="H337" s="2"/>
      <c r="I337" s="4"/>
      <c r="J337" s="9"/>
      <c r="K337" s="9"/>
      <c r="L337" s="9"/>
      <c r="M337" s="9"/>
      <c r="N337" s="9"/>
      <c r="O337" s="2">
        <v>42.1</v>
      </c>
      <c r="P337" s="2" t="s">
        <v>17</v>
      </c>
      <c r="Q337" s="2" t="s">
        <v>17</v>
      </c>
      <c r="R337" s="2" t="s">
        <v>17</v>
      </c>
      <c r="S337" s="2" t="s">
        <v>17</v>
      </c>
      <c r="T337" s="2" t="s">
        <v>17</v>
      </c>
      <c r="U337" s="2" t="s">
        <v>17</v>
      </c>
      <c r="V337" s="2" t="s">
        <v>17</v>
      </c>
      <c r="W337" s="2" t="s">
        <v>17</v>
      </c>
      <c r="X337" s="2"/>
      <c r="Y337" s="2"/>
      <c r="Z337" s="2" t="s">
        <v>17</v>
      </c>
      <c r="AA337" s="2" t="s">
        <v>17</v>
      </c>
      <c r="AB337" s="2" t="s">
        <v>38</v>
      </c>
    </row>
    <row r="338" spans="1:28" ht="12.75" customHeight="1" x14ac:dyDescent="0.2">
      <c r="A338" s="2"/>
      <c r="B338" s="2">
        <v>1973</v>
      </c>
      <c r="C338" s="2">
        <v>2</v>
      </c>
      <c r="D338" s="2">
        <v>0</v>
      </c>
      <c r="E338" s="2">
        <v>0</v>
      </c>
      <c r="F338" s="2">
        <v>0</v>
      </c>
      <c r="G338" s="2">
        <v>0</v>
      </c>
      <c r="H338" s="2"/>
      <c r="I338" s="4"/>
      <c r="J338" s="9"/>
      <c r="K338" s="9"/>
      <c r="L338" s="9"/>
      <c r="M338" s="9"/>
      <c r="N338" s="9"/>
      <c r="O338" s="2">
        <v>19.2</v>
      </c>
      <c r="P338" s="2" t="s">
        <v>17</v>
      </c>
      <c r="Q338" s="2" t="s">
        <v>17</v>
      </c>
      <c r="R338" s="2" t="s">
        <v>17</v>
      </c>
      <c r="S338" s="2" t="s">
        <v>17</v>
      </c>
      <c r="T338" s="2" t="s">
        <v>17</v>
      </c>
      <c r="U338" s="2" t="s">
        <v>17</v>
      </c>
      <c r="V338" s="2" t="s">
        <v>17</v>
      </c>
      <c r="W338" s="2" t="s">
        <v>17</v>
      </c>
      <c r="X338" s="2"/>
      <c r="Y338" s="2"/>
      <c r="Z338" s="2" t="s">
        <v>17</v>
      </c>
      <c r="AA338" s="2" t="s">
        <v>17</v>
      </c>
      <c r="AB338" s="2" t="s">
        <v>38</v>
      </c>
    </row>
    <row r="339" spans="1:28" ht="12.75" customHeight="1" x14ac:dyDescent="0.2">
      <c r="A339" s="2"/>
      <c r="B339" s="2">
        <v>1973</v>
      </c>
      <c r="C339" s="2">
        <v>3</v>
      </c>
      <c r="D339" s="2">
        <v>0</v>
      </c>
      <c r="E339" s="2">
        <v>30</v>
      </c>
      <c r="F339" s="2">
        <v>0</v>
      </c>
      <c r="G339" s="2">
        <v>0</v>
      </c>
      <c r="H339" s="2"/>
      <c r="I339" s="4"/>
      <c r="J339" s="9"/>
      <c r="K339" s="9"/>
      <c r="L339" s="9"/>
      <c r="M339" s="9"/>
      <c r="N339" s="9"/>
      <c r="O339" s="2">
        <v>17.399999999999999</v>
      </c>
      <c r="P339" s="2" t="s">
        <v>17</v>
      </c>
      <c r="Q339" s="2" t="s">
        <v>17</v>
      </c>
      <c r="R339" s="2" t="s">
        <v>17</v>
      </c>
      <c r="S339" s="2" t="s">
        <v>17</v>
      </c>
      <c r="T339" s="2" t="s">
        <v>17</v>
      </c>
      <c r="U339" s="2" t="s">
        <v>17</v>
      </c>
      <c r="V339" s="2" t="s">
        <v>17</v>
      </c>
      <c r="W339" s="2" t="s">
        <v>17</v>
      </c>
      <c r="X339" s="2"/>
      <c r="Y339" s="2"/>
      <c r="Z339" s="2" t="s">
        <v>17</v>
      </c>
      <c r="AA339" s="2" t="s">
        <v>17</v>
      </c>
      <c r="AB339" s="2" t="s">
        <v>38</v>
      </c>
    </row>
    <row r="340" spans="1:28" ht="12.75" customHeight="1" x14ac:dyDescent="0.2">
      <c r="A340" s="2"/>
      <c r="B340" s="2">
        <v>1973</v>
      </c>
      <c r="C340" s="2">
        <v>4</v>
      </c>
      <c r="D340" s="2">
        <v>60</v>
      </c>
      <c r="E340" s="2">
        <v>30</v>
      </c>
      <c r="F340" s="2">
        <v>0</v>
      </c>
      <c r="G340" s="2">
        <v>0</v>
      </c>
      <c r="H340" s="2"/>
      <c r="I340" s="4"/>
      <c r="J340" s="9"/>
      <c r="K340" s="9"/>
      <c r="L340" s="9"/>
      <c r="M340" s="9"/>
      <c r="N340" s="9"/>
      <c r="O340" s="2">
        <v>44.1</v>
      </c>
      <c r="P340" s="2" t="s">
        <v>17</v>
      </c>
      <c r="Q340" s="2" t="s">
        <v>17</v>
      </c>
      <c r="R340" s="2" t="s">
        <v>17</v>
      </c>
      <c r="S340" s="2" t="s">
        <v>17</v>
      </c>
      <c r="T340" s="2" t="s">
        <v>17</v>
      </c>
      <c r="U340" s="2" t="s">
        <v>17</v>
      </c>
      <c r="V340" s="2" t="s">
        <v>17</v>
      </c>
      <c r="W340" s="2" t="s">
        <v>17</v>
      </c>
      <c r="X340" s="2"/>
      <c r="Y340" s="2"/>
      <c r="Z340" s="2" t="s">
        <v>17</v>
      </c>
      <c r="AA340" s="2" t="s">
        <v>17</v>
      </c>
      <c r="AB340" s="2" t="s">
        <v>38</v>
      </c>
    </row>
    <row r="341" spans="1:28" ht="12.75" customHeight="1" x14ac:dyDescent="0.2">
      <c r="A341" s="2"/>
      <c r="B341" s="2">
        <v>1973</v>
      </c>
      <c r="C341" s="2">
        <v>5</v>
      </c>
      <c r="D341" s="2">
        <v>60</v>
      </c>
      <c r="E341" s="2">
        <v>30</v>
      </c>
      <c r="F341" s="2">
        <v>30</v>
      </c>
      <c r="G341" s="2">
        <v>0</v>
      </c>
      <c r="H341" s="2"/>
      <c r="I341" s="4"/>
      <c r="J341" s="9"/>
      <c r="K341" s="9"/>
      <c r="L341" s="9"/>
      <c r="M341" s="9"/>
      <c r="N341" s="9"/>
      <c r="O341" s="2">
        <v>43.3</v>
      </c>
      <c r="P341" s="2" t="s">
        <v>17</v>
      </c>
      <c r="Q341" s="2" t="s">
        <v>17</v>
      </c>
      <c r="R341" s="2" t="s">
        <v>17</v>
      </c>
      <c r="S341" s="2" t="s">
        <v>17</v>
      </c>
      <c r="T341" s="2" t="s">
        <v>17</v>
      </c>
      <c r="U341" s="2" t="s">
        <v>17</v>
      </c>
      <c r="V341" s="2" t="s">
        <v>17</v>
      </c>
      <c r="W341" s="2" t="s">
        <v>17</v>
      </c>
      <c r="X341" s="2"/>
      <c r="Y341" s="2"/>
      <c r="Z341" s="2" t="s">
        <v>17</v>
      </c>
      <c r="AA341" s="2" t="s">
        <v>17</v>
      </c>
      <c r="AB341" s="2" t="s">
        <v>38</v>
      </c>
    </row>
    <row r="342" spans="1:28" ht="12.75" customHeight="1" x14ac:dyDescent="0.2">
      <c r="A342" s="2"/>
      <c r="B342" s="2">
        <v>1973</v>
      </c>
      <c r="C342" s="2">
        <v>6</v>
      </c>
      <c r="D342" s="2">
        <v>60</v>
      </c>
      <c r="E342" s="2">
        <v>30</v>
      </c>
      <c r="F342" s="2">
        <v>30</v>
      </c>
      <c r="G342" s="2">
        <v>0</v>
      </c>
      <c r="H342" s="2"/>
      <c r="I342" s="4"/>
      <c r="J342" s="9"/>
      <c r="K342" s="9"/>
      <c r="L342" s="9"/>
      <c r="M342" s="9"/>
      <c r="N342" s="9"/>
      <c r="O342" s="2">
        <v>42.6</v>
      </c>
      <c r="P342" s="2" t="s">
        <v>17</v>
      </c>
      <c r="Q342" s="2" t="s">
        <v>17</v>
      </c>
      <c r="R342" s="2" t="s">
        <v>17</v>
      </c>
      <c r="S342" s="2" t="s">
        <v>17</v>
      </c>
      <c r="T342" s="2" t="s">
        <v>17</v>
      </c>
      <c r="U342" s="2" t="s">
        <v>17</v>
      </c>
      <c r="V342" s="2" t="s">
        <v>17</v>
      </c>
      <c r="W342" s="2" t="s">
        <v>17</v>
      </c>
      <c r="X342" s="2"/>
      <c r="Y342" s="2"/>
      <c r="Z342" s="2" t="s">
        <v>17</v>
      </c>
      <c r="AA342" s="2" t="s">
        <v>17</v>
      </c>
      <c r="AB342" s="2" t="s">
        <v>38</v>
      </c>
    </row>
    <row r="343" spans="1:28" ht="12.75" customHeight="1" x14ac:dyDescent="0.2">
      <c r="A343" s="2"/>
      <c r="B343" s="2">
        <v>1974</v>
      </c>
      <c r="C343" s="2">
        <v>1</v>
      </c>
      <c r="D343" s="2">
        <v>0</v>
      </c>
      <c r="E343" s="2">
        <v>0</v>
      </c>
      <c r="F343" s="2">
        <v>0</v>
      </c>
      <c r="G343" s="2">
        <v>0</v>
      </c>
      <c r="H343" s="2"/>
      <c r="I343" s="4"/>
      <c r="J343" s="9"/>
      <c r="K343" s="9"/>
      <c r="L343" s="9"/>
      <c r="M343" s="9"/>
      <c r="N343" s="9"/>
      <c r="O343" s="2">
        <v>34.4</v>
      </c>
      <c r="P343" s="2" t="s">
        <v>17</v>
      </c>
      <c r="Q343" s="2" t="s">
        <v>17</v>
      </c>
      <c r="R343" s="2" t="s">
        <v>17</v>
      </c>
      <c r="S343" s="2" t="s">
        <v>17</v>
      </c>
      <c r="T343" s="2" t="s">
        <v>17</v>
      </c>
      <c r="U343" s="2" t="s">
        <v>17</v>
      </c>
      <c r="V343" s="2" t="s">
        <v>17</v>
      </c>
      <c r="W343" s="2" t="s">
        <v>17</v>
      </c>
      <c r="X343" s="2"/>
      <c r="Y343" s="2"/>
      <c r="Z343" s="2" t="s">
        <v>17</v>
      </c>
      <c r="AA343" s="2" t="s">
        <v>17</v>
      </c>
      <c r="AB343" s="2" t="s">
        <v>46</v>
      </c>
    </row>
    <row r="344" spans="1:28" ht="12.75" customHeight="1" x14ac:dyDescent="0.2">
      <c r="A344" s="2"/>
      <c r="B344" s="2">
        <v>1974</v>
      </c>
      <c r="C344" s="2">
        <v>2</v>
      </c>
      <c r="D344" s="2">
        <v>0</v>
      </c>
      <c r="E344" s="2">
        <v>0</v>
      </c>
      <c r="F344" s="2">
        <v>0</v>
      </c>
      <c r="G344" s="2">
        <v>0</v>
      </c>
      <c r="H344" s="2"/>
      <c r="I344" s="4"/>
      <c r="J344" s="9"/>
      <c r="K344" s="9"/>
      <c r="L344" s="9"/>
      <c r="M344" s="9"/>
      <c r="N344" s="9"/>
      <c r="O344" s="2">
        <v>18.100000000000001</v>
      </c>
      <c r="P344" s="2" t="s">
        <v>17</v>
      </c>
      <c r="Q344" s="2" t="s">
        <v>17</v>
      </c>
      <c r="R344" s="2" t="s">
        <v>17</v>
      </c>
      <c r="S344" s="2" t="s">
        <v>17</v>
      </c>
      <c r="T344" s="2" t="s">
        <v>17</v>
      </c>
      <c r="U344" s="2" t="s">
        <v>17</v>
      </c>
      <c r="V344" s="2" t="s">
        <v>17</v>
      </c>
      <c r="W344" s="2" t="s">
        <v>17</v>
      </c>
      <c r="X344" s="2"/>
      <c r="Y344" s="2"/>
      <c r="Z344" s="2" t="s">
        <v>17</v>
      </c>
      <c r="AA344" s="2" t="s">
        <v>17</v>
      </c>
      <c r="AB344" s="2" t="s">
        <v>46</v>
      </c>
    </row>
    <row r="345" spans="1:28" ht="12.75" customHeight="1" x14ac:dyDescent="0.2">
      <c r="A345" s="2"/>
      <c r="B345" s="2">
        <v>1974</v>
      </c>
      <c r="C345" s="2">
        <v>3</v>
      </c>
      <c r="D345" s="2">
        <v>0</v>
      </c>
      <c r="E345" s="2">
        <v>30</v>
      </c>
      <c r="F345" s="2">
        <v>0</v>
      </c>
      <c r="G345" s="2">
        <v>0</v>
      </c>
      <c r="H345" s="2"/>
      <c r="I345" s="4"/>
      <c r="J345" s="9"/>
      <c r="K345" s="9"/>
      <c r="L345" s="9"/>
      <c r="M345" s="9"/>
      <c r="N345" s="9"/>
      <c r="O345" s="2">
        <v>14.3</v>
      </c>
      <c r="P345" s="2" t="s">
        <v>17</v>
      </c>
      <c r="Q345" s="2" t="s">
        <v>17</v>
      </c>
      <c r="R345" s="2" t="s">
        <v>17</v>
      </c>
      <c r="S345" s="2" t="s">
        <v>17</v>
      </c>
      <c r="T345" s="2" t="s">
        <v>17</v>
      </c>
      <c r="U345" s="2" t="s">
        <v>17</v>
      </c>
      <c r="V345" s="2" t="s">
        <v>17</v>
      </c>
      <c r="W345" s="2" t="s">
        <v>17</v>
      </c>
      <c r="X345" s="2"/>
      <c r="Y345" s="2"/>
      <c r="Z345" s="2" t="s">
        <v>17</v>
      </c>
      <c r="AA345" s="2" t="s">
        <v>17</v>
      </c>
      <c r="AB345" s="2" t="s">
        <v>46</v>
      </c>
    </row>
    <row r="346" spans="1:28" ht="12.75" customHeight="1" x14ac:dyDescent="0.2">
      <c r="A346" s="2"/>
      <c r="B346" s="2">
        <v>1974</v>
      </c>
      <c r="C346" s="2">
        <v>4</v>
      </c>
      <c r="D346" s="2">
        <v>60</v>
      </c>
      <c r="E346" s="2">
        <v>30</v>
      </c>
      <c r="F346" s="2">
        <v>0</v>
      </c>
      <c r="G346" s="2">
        <v>0</v>
      </c>
      <c r="H346" s="2"/>
      <c r="I346" s="4"/>
      <c r="J346" s="9"/>
      <c r="K346" s="9"/>
      <c r="L346" s="9"/>
      <c r="M346" s="9"/>
      <c r="N346" s="9"/>
      <c r="O346" s="2">
        <v>38.799999999999997</v>
      </c>
      <c r="P346" s="2" t="s">
        <v>17</v>
      </c>
      <c r="Q346" s="2" t="s">
        <v>17</v>
      </c>
      <c r="R346" s="2" t="s">
        <v>17</v>
      </c>
      <c r="S346" s="2" t="s">
        <v>17</v>
      </c>
      <c r="T346" s="2" t="s">
        <v>17</v>
      </c>
      <c r="U346" s="2" t="s">
        <v>17</v>
      </c>
      <c r="V346" s="2" t="s">
        <v>17</v>
      </c>
      <c r="W346" s="2" t="s">
        <v>17</v>
      </c>
      <c r="X346" s="2"/>
      <c r="Y346" s="2"/>
      <c r="Z346" s="2" t="s">
        <v>17</v>
      </c>
      <c r="AA346" s="2" t="s">
        <v>17</v>
      </c>
      <c r="AB346" s="2" t="s">
        <v>46</v>
      </c>
    </row>
    <row r="347" spans="1:28" ht="12.75" customHeight="1" x14ac:dyDescent="0.2">
      <c r="A347" s="2"/>
      <c r="B347" s="2">
        <v>1974</v>
      </c>
      <c r="C347" s="2">
        <v>5</v>
      </c>
      <c r="D347" s="2">
        <v>60</v>
      </c>
      <c r="E347" s="2">
        <v>30</v>
      </c>
      <c r="F347" s="2">
        <v>30</v>
      </c>
      <c r="G347" s="2">
        <v>0</v>
      </c>
      <c r="H347" s="2"/>
      <c r="I347" s="4"/>
      <c r="J347" s="9"/>
      <c r="K347" s="9"/>
      <c r="L347" s="9"/>
      <c r="M347" s="9"/>
      <c r="N347" s="9"/>
      <c r="O347" s="2">
        <v>30.4</v>
      </c>
      <c r="P347" s="2" t="s">
        <v>17</v>
      </c>
      <c r="Q347" s="2" t="s">
        <v>17</v>
      </c>
      <c r="R347" s="2" t="s">
        <v>17</v>
      </c>
      <c r="S347" s="2" t="s">
        <v>17</v>
      </c>
      <c r="T347" s="2" t="s">
        <v>17</v>
      </c>
      <c r="U347" s="2" t="s">
        <v>17</v>
      </c>
      <c r="V347" s="2" t="s">
        <v>17</v>
      </c>
      <c r="W347" s="2" t="s">
        <v>17</v>
      </c>
      <c r="X347" s="2"/>
      <c r="Y347" s="2"/>
      <c r="Z347" s="2" t="s">
        <v>17</v>
      </c>
      <c r="AA347" s="2" t="s">
        <v>17</v>
      </c>
      <c r="AB347" s="2" t="s">
        <v>46</v>
      </c>
    </row>
    <row r="348" spans="1:28" ht="12.75" customHeight="1" x14ac:dyDescent="0.2">
      <c r="A348" s="2"/>
      <c r="B348" s="2">
        <v>1974</v>
      </c>
      <c r="C348" s="2">
        <v>6</v>
      </c>
      <c r="D348" s="2">
        <v>60</v>
      </c>
      <c r="E348" s="2">
        <v>30</v>
      </c>
      <c r="F348" s="2">
        <v>30</v>
      </c>
      <c r="G348" s="2">
        <v>0</v>
      </c>
      <c r="H348" s="2"/>
      <c r="I348" s="4"/>
      <c r="J348" s="9"/>
      <c r="K348" s="9"/>
      <c r="L348" s="9"/>
      <c r="M348" s="9"/>
      <c r="N348" s="9"/>
      <c r="O348" s="2">
        <v>42.7</v>
      </c>
      <c r="P348" s="2" t="s">
        <v>17</v>
      </c>
      <c r="Q348" s="2" t="s">
        <v>17</v>
      </c>
      <c r="R348" s="2" t="s">
        <v>17</v>
      </c>
      <c r="S348" s="2" t="s">
        <v>17</v>
      </c>
      <c r="T348" s="2" t="s">
        <v>17</v>
      </c>
      <c r="U348" s="2" t="s">
        <v>17</v>
      </c>
      <c r="V348" s="2" t="s">
        <v>17</v>
      </c>
      <c r="W348" s="2" t="s">
        <v>17</v>
      </c>
      <c r="X348" s="2"/>
      <c r="Y348" s="2"/>
      <c r="Z348" s="2" t="s">
        <v>17</v>
      </c>
      <c r="AA348" s="2" t="s">
        <v>17</v>
      </c>
      <c r="AB348" s="2" t="s">
        <v>46</v>
      </c>
    </row>
    <row r="349" spans="1:28" ht="12.75" customHeight="1" x14ac:dyDescent="0.2">
      <c r="A349" s="2"/>
      <c r="B349" s="2">
        <v>1975</v>
      </c>
      <c r="C349" s="2">
        <v>1</v>
      </c>
      <c r="D349" s="2">
        <v>240</v>
      </c>
      <c r="E349" s="2">
        <v>0</v>
      </c>
      <c r="F349" s="2">
        <v>0</v>
      </c>
      <c r="G349" s="2">
        <v>0</v>
      </c>
      <c r="H349" s="2"/>
      <c r="I349" s="4"/>
      <c r="J349" s="9"/>
      <c r="K349" s="9"/>
      <c r="L349" s="9"/>
      <c r="M349" s="9"/>
      <c r="N349" s="9"/>
      <c r="O349" s="2">
        <v>46.7</v>
      </c>
      <c r="P349" s="2" t="s">
        <v>17</v>
      </c>
      <c r="Q349" s="2" t="s">
        <v>17</v>
      </c>
      <c r="R349" s="2" t="s">
        <v>17</v>
      </c>
      <c r="S349" s="2">
        <v>5.3</v>
      </c>
      <c r="T349" s="2">
        <v>6.8</v>
      </c>
      <c r="U349" s="2" t="s">
        <v>17</v>
      </c>
      <c r="V349" s="2">
        <v>42</v>
      </c>
      <c r="W349" s="2">
        <v>320</v>
      </c>
      <c r="X349" s="2"/>
      <c r="Y349" s="2"/>
      <c r="Z349" s="2" t="s">
        <v>17</v>
      </c>
      <c r="AA349" s="2" t="s">
        <v>17</v>
      </c>
      <c r="AB349" s="2" t="s">
        <v>46</v>
      </c>
    </row>
    <row r="350" spans="1:28" ht="12.75" customHeight="1" x14ac:dyDescent="0.2">
      <c r="A350" s="2"/>
      <c r="B350" s="2">
        <v>1975</v>
      </c>
      <c r="C350" s="2">
        <v>2</v>
      </c>
      <c r="D350" s="2">
        <v>0</v>
      </c>
      <c r="E350" s="2">
        <v>0</v>
      </c>
      <c r="F350" s="2">
        <v>0</v>
      </c>
      <c r="G350" s="2">
        <v>0</v>
      </c>
      <c r="H350" s="2"/>
      <c r="I350" s="4"/>
      <c r="J350" s="9"/>
      <c r="K350" s="9"/>
      <c r="L350" s="9"/>
      <c r="M350" s="9"/>
      <c r="N350" s="9"/>
      <c r="O350" s="2">
        <v>18.7</v>
      </c>
      <c r="P350" s="2" t="s">
        <v>17</v>
      </c>
      <c r="Q350" s="2" t="s">
        <v>17</v>
      </c>
      <c r="R350" s="2" t="s">
        <v>17</v>
      </c>
      <c r="S350" s="2">
        <v>5.7</v>
      </c>
      <c r="T350" s="2">
        <v>6.8</v>
      </c>
      <c r="U350" s="2" t="s">
        <v>17</v>
      </c>
      <c r="V350" s="2">
        <v>17</v>
      </c>
      <c r="W350" s="2">
        <v>210</v>
      </c>
      <c r="X350" s="2"/>
      <c r="Y350" s="2"/>
      <c r="Z350" s="2" t="s">
        <v>17</v>
      </c>
      <c r="AA350" s="2" t="s">
        <v>17</v>
      </c>
      <c r="AB350" s="2" t="s">
        <v>46</v>
      </c>
    </row>
    <row r="351" spans="1:28" ht="12.75" customHeight="1" x14ac:dyDescent="0.2">
      <c r="A351" s="2"/>
      <c r="B351" s="2">
        <v>1975</v>
      </c>
      <c r="C351" s="2">
        <v>3</v>
      </c>
      <c r="D351" s="2">
        <v>0</v>
      </c>
      <c r="E351" s="2">
        <v>30</v>
      </c>
      <c r="F351" s="2">
        <v>0</v>
      </c>
      <c r="G351" s="2">
        <v>0</v>
      </c>
      <c r="H351" s="2"/>
      <c r="I351" s="4"/>
      <c r="J351" s="9"/>
      <c r="K351" s="9"/>
      <c r="L351" s="9"/>
      <c r="M351" s="9"/>
      <c r="N351" s="9"/>
      <c r="O351" s="2">
        <v>16.2</v>
      </c>
      <c r="P351" s="2" t="s">
        <v>17</v>
      </c>
      <c r="Q351" s="2" t="s">
        <v>17</v>
      </c>
      <c r="R351" s="2" t="s">
        <v>17</v>
      </c>
      <c r="S351" s="2" t="s">
        <v>17</v>
      </c>
      <c r="T351" s="2" t="s">
        <v>17</v>
      </c>
      <c r="U351" s="2" t="s">
        <v>17</v>
      </c>
      <c r="V351" s="2" t="s">
        <v>17</v>
      </c>
      <c r="W351" s="2" t="s">
        <v>17</v>
      </c>
      <c r="X351" s="2"/>
      <c r="Y351" s="2"/>
      <c r="Z351" s="2" t="s">
        <v>17</v>
      </c>
      <c r="AA351" s="2" t="s">
        <v>17</v>
      </c>
      <c r="AB351" s="2" t="s">
        <v>46</v>
      </c>
    </row>
    <row r="352" spans="1:28" ht="12.75" customHeight="1" x14ac:dyDescent="0.2">
      <c r="A352" s="2"/>
      <c r="B352" s="2">
        <v>1975</v>
      </c>
      <c r="C352" s="2">
        <v>4</v>
      </c>
      <c r="D352" s="2">
        <v>60</v>
      </c>
      <c r="E352" s="2">
        <v>30</v>
      </c>
      <c r="F352" s="2">
        <v>0</v>
      </c>
      <c r="G352" s="2">
        <v>0</v>
      </c>
      <c r="H352" s="2"/>
      <c r="I352" s="4"/>
      <c r="J352" s="9"/>
      <c r="K352" s="9"/>
      <c r="L352" s="9"/>
      <c r="M352" s="9"/>
      <c r="N352" s="9"/>
      <c r="O352" s="2">
        <v>51.4</v>
      </c>
      <c r="P352" s="2" t="s">
        <v>17</v>
      </c>
      <c r="Q352" s="2" t="s">
        <v>17</v>
      </c>
      <c r="R352" s="2" t="s">
        <v>17</v>
      </c>
      <c r="S352" s="2" t="s">
        <v>17</v>
      </c>
      <c r="T352" s="2" t="s">
        <v>17</v>
      </c>
      <c r="U352" s="2" t="s">
        <v>17</v>
      </c>
      <c r="V352" s="2" t="s">
        <v>17</v>
      </c>
      <c r="W352" s="2" t="s">
        <v>17</v>
      </c>
      <c r="X352" s="2"/>
      <c r="Y352" s="2"/>
      <c r="Z352" s="2" t="s">
        <v>17</v>
      </c>
      <c r="AA352" s="2" t="s">
        <v>17</v>
      </c>
      <c r="AB352" s="2" t="s">
        <v>46</v>
      </c>
    </row>
    <row r="353" spans="1:28" ht="12.75" customHeight="1" x14ac:dyDescent="0.2">
      <c r="A353" s="2"/>
      <c r="B353" s="2">
        <v>1975</v>
      </c>
      <c r="C353" s="2">
        <v>5</v>
      </c>
      <c r="D353" s="2">
        <v>60</v>
      </c>
      <c r="E353" s="2">
        <v>30</v>
      </c>
      <c r="F353" s="2">
        <v>30</v>
      </c>
      <c r="G353" s="2">
        <v>0</v>
      </c>
      <c r="H353" s="2"/>
      <c r="I353" s="4"/>
      <c r="J353" s="9"/>
      <c r="K353" s="9"/>
      <c r="L353" s="9"/>
      <c r="M353" s="9"/>
      <c r="N353" s="9"/>
      <c r="O353" s="2">
        <v>47.8</v>
      </c>
      <c r="P353" s="2" t="s">
        <v>17</v>
      </c>
      <c r="Q353" s="2" t="s">
        <v>17</v>
      </c>
      <c r="R353" s="2" t="s">
        <v>17</v>
      </c>
      <c r="S353" s="2" t="s">
        <v>17</v>
      </c>
      <c r="T353" s="2" t="s">
        <v>17</v>
      </c>
      <c r="U353" s="2" t="s">
        <v>17</v>
      </c>
      <c r="V353" s="2" t="s">
        <v>17</v>
      </c>
      <c r="W353" s="2" t="s">
        <v>17</v>
      </c>
      <c r="X353" s="2"/>
      <c r="Y353" s="2"/>
      <c r="Z353" s="2" t="s">
        <v>17</v>
      </c>
      <c r="AA353" s="2" t="s">
        <v>17</v>
      </c>
      <c r="AB353" s="2" t="s">
        <v>46</v>
      </c>
    </row>
    <row r="354" spans="1:28" ht="12.75" customHeight="1" x14ac:dyDescent="0.2">
      <c r="A354" s="2"/>
      <c r="B354" s="2">
        <v>1975</v>
      </c>
      <c r="C354" s="2">
        <v>6</v>
      </c>
      <c r="D354" s="2">
        <v>60</v>
      </c>
      <c r="E354" s="2">
        <v>30</v>
      </c>
      <c r="F354" s="2">
        <v>30</v>
      </c>
      <c r="G354" s="2">
        <v>0</v>
      </c>
      <c r="H354" s="2"/>
      <c r="I354" s="4"/>
      <c r="J354" s="9"/>
      <c r="K354" s="9"/>
      <c r="L354" s="9"/>
      <c r="M354" s="9"/>
      <c r="N354" s="9"/>
      <c r="O354" s="2">
        <v>50.1</v>
      </c>
      <c r="P354" s="2" t="s">
        <v>17</v>
      </c>
      <c r="Q354" s="2" t="s">
        <v>17</v>
      </c>
      <c r="R354" s="2" t="s">
        <v>17</v>
      </c>
      <c r="S354" s="2">
        <v>5.8</v>
      </c>
      <c r="T354" s="2">
        <v>6.8</v>
      </c>
      <c r="U354" s="2" t="s">
        <v>17</v>
      </c>
      <c r="V354" s="2">
        <v>54</v>
      </c>
      <c r="W354" s="2">
        <v>370</v>
      </c>
      <c r="X354" s="2"/>
      <c r="Y354" s="2"/>
      <c r="Z354" s="2" t="s">
        <v>17</v>
      </c>
      <c r="AA354" s="2" t="s">
        <v>17</v>
      </c>
      <c r="AB354" s="2" t="s">
        <v>46</v>
      </c>
    </row>
    <row r="355" spans="1:28" ht="12.75" customHeight="1" x14ac:dyDescent="0.2">
      <c r="A355" s="2"/>
      <c r="B355" s="2">
        <v>1976</v>
      </c>
      <c r="C355" s="2">
        <v>1</v>
      </c>
      <c r="D355" s="2">
        <v>0</v>
      </c>
      <c r="E355" s="2">
        <v>0</v>
      </c>
      <c r="F355" s="2">
        <v>0</v>
      </c>
      <c r="G355" s="2">
        <v>0</v>
      </c>
      <c r="H355" s="2"/>
      <c r="I355" s="4"/>
      <c r="J355" s="9"/>
      <c r="K355" s="9"/>
      <c r="L355" s="9"/>
      <c r="M355" s="9"/>
      <c r="N355" s="9"/>
      <c r="O355" s="2">
        <v>42.3</v>
      </c>
      <c r="P355" s="2" t="s">
        <v>17</v>
      </c>
      <c r="Q355" s="2" t="s">
        <v>17</v>
      </c>
      <c r="R355" s="2" t="s">
        <v>17</v>
      </c>
      <c r="S355" s="2" t="s">
        <v>17</v>
      </c>
      <c r="T355" s="2" t="s">
        <v>17</v>
      </c>
      <c r="U355" s="2" t="s">
        <v>17</v>
      </c>
      <c r="V355" s="2" t="s">
        <v>17</v>
      </c>
      <c r="W355" s="2" t="s">
        <v>17</v>
      </c>
      <c r="X355" s="2"/>
      <c r="Y355" s="2"/>
      <c r="Z355" s="2" t="s">
        <v>17</v>
      </c>
      <c r="AA355" s="2" t="s">
        <v>17</v>
      </c>
      <c r="AB355" s="2" t="s">
        <v>46</v>
      </c>
    </row>
    <row r="356" spans="1:28" ht="12.75" customHeight="1" x14ac:dyDescent="0.2">
      <c r="A356" s="2"/>
      <c r="B356" s="2">
        <v>1976</v>
      </c>
      <c r="C356" s="2">
        <v>2</v>
      </c>
      <c r="D356" s="2">
        <v>0</v>
      </c>
      <c r="E356" s="2">
        <v>0</v>
      </c>
      <c r="F356" s="2">
        <v>0</v>
      </c>
      <c r="G356" s="2">
        <v>0</v>
      </c>
      <c r="H356" s="2"/>
      <c r="I356" s="4"/>
      <c r="J356" s="9"/>
      <c r="K356" s="9"/>
      <c r="L356" s="9"/>
      <c r="M356" s="9"/>
      <c r="N356" s="9"/>
      <c r="O356" s="2">
        <v>18.3</v>
      </c>
      <c r="P356" s="2" t="s">
        <v>17</v>
      </c>
      <c r="Q356" s="2" t="s">
        <v>17</v>
      </c>
      <c r="R356" s="2" t="s">
        <v>17</v>
      </c>
      <c r="S356" s="2" t="s">
        <v>17</v>
      </c>
      <c r="T356" s="2" t="s">
        <v>17</v>
      </c>
      <c r="U356" s="2" t="s">
        <v>17</v>
      </c>
      <c r="V356" s="2" t="s">
        <v>17</v>
      </c>
      <c r="W356" s="2" t="s">
        <v>17</v>
      </c>
      <c r="X356" s="2"/>
      <c r="Y356" s="2"/>
      <c r="Z356" s="2" t="s">
        <v>17</v>
      </c>
      <c r="AA356" s="2" t="s">
        <v>17</v>
      </c>
      <c r="AB356" s="2" t="s">
        <v>46</v>
      </c>
    </row>
    <row r="357" spans="1:28" ht="12.75" customHeight="1" x14ac:dyDescent="0.2">
      <c r="A357" s="2"/>
      <c r="B357" s="2">
        <v>1976</v>
      </c>
      <c r="C357" s="2">
        <v>3</v>
      </c>
      <c r="D357" s="2">
        <v>0</v>
      </c>
      <c r="E357" s="2">
        <v>30</v>
      </c>
      <c r="F357" s="2">
        <v>0</v>
      </c>
      <c r="G357" s="2">
        <v>0</v>
      </c>
      <c r="H357" s="2"/>
      <c r="I357" s="4"/>
      <c r="J357" s="9"/>
      <c r="K357" s="9"/>
      <c r="L357" s="9"/>
      <c r="M357" s="9"/>
      <c r="N357" s="9"/>
      <c r="O357" s="2">
        <v>19.600000000000001</v>
      </c>
      <c r="P357" s="2" t="s">
        <v>17</v>
      </c>
      <c r="Q357" s="2" t="s">
        <v>17</v>
      </c>
      <c r="R357" s="2" t="s">
        <v>17</v>
      </c>
      <c r="S357" s="2" t="s">
        <v>17</v>
      </c>
      <c r="T357" s="2" t="s">
        <v>17</v>
      </c>
      <c r="U357" s="2" t="s">
        <v>17</v>
      </c>
      <c r="V357" s="2" t="s">
        <v>17</v>
      </c>
      <c r="W357" s="2" t="s">
        <v>17</v>
      </c>
      <c r="X357" s="2"/>
      <c r="Y357" s="2"/>
      <c r="Z357" s="2" t="s">
        <v>17</v>
      </c>
      <c r="AA357" s="2" t="s">
        <v>17</v>
      </c>
      <c r="AB357" s="2" t="s">
        <v>46</v>
      </c>
    </row>
    <row r="358" spans="1:28" ht="12.75" customHeight="1" x14ac:dyDescent="0.2">
      <c r="A358" s="2"/>
      <c r="B358" s="2">
        <v>1976</v>
      </c>
      <c r="C358" s="2">
        <v>4</v>
      </c>
      <c r="D358" s="2">
        <v>60</v>
      </c>
      <c r="E358" s="2">
        <v>30</v>
      </c>
      <c r="F358" s="2">
        <v>0</v>
      </c>
      <c r="G358" s="2">
        <v>0</v>
      </c>
      <c r="H358" s="2"/>
      <c r="I358" s="4"/>
      <c r="J358" s="9"/>
      <c r="K358" s="9"/>
      <c r="L358" s="9"/>
      <c r="M358" s="9"/>
      <c r="N358" s="9"/>
      <c r="O358" s="2">
        <v>45.6</v>
      </c>
      <c r="P358" s="2" t="s">
        <v>17</v>
      </c>
      <c r="Q358" s="2" t="s">
        <v>17</v>
      </c>
      <c r="R358" s="2" t="s">
        <v>17</v>
      </c>
      <c r="S358" s="2" t="s">
        <v>17</v>
      </c>
      <c r="T358" s="2" t="s">
        <v>17</v>
      </c>
      <c r="U358" s="2" t="s">
        <v>17</v>
      </c>
      <c r="V358" s="2" t="s">
        <v>17</v>
      </c>
      <c r="W358" s="2" t="s">
        <v>17</v>
      </c>
      <c r="X358" s="2"/>
      <c r="Y358" s="2"/>
      <c r="Z358" s="2" t="s">
        <v>17</v>
      </c>
      <c r="AA358" s="2" t="s">
        <v>17</v>
      </c>
      <c r="AB358" s="2" t="s">
        <v>46</v>
      </c>
    </row>
    <row r="359" spans="1:28" ht="12.75" customHeight="1" x14ac:dyDescent="0.2">
      <c r="A359" s="2"/>
      <c r="B359" s="2">
        <v>1976</v>
      </c>
      <c r="C359" s="2">
        <v>5</v>
      </c>
      <c r="D359" s="2">
        <v>60</v>
      </c>
      <c r="E359" s="2">
        <v>30</v>
      </c>
      <c r="F359" s="2">
        <v>30</v>
      </c>
      <c r="G359" s="2">
        <v>0</v>
      </c>
      <c r="H359" s="2"/>
      <c r="I359" s="4"/>
      <c r="J359" s="9"/>
      <c r="K359" s="9"/>
      <c r="L359" s="9"/>
      <c r="M359" s="9"/>
      <c r="N359" s="9"/>
      <c r="O359" s="2">
        <v>45.3</v>
      </c>
      <c r="P359" s="2" t="s">
        <v>17</v>
      </c>
      <c r="Q359" s="2" t="s">
        <v>17</v>
      </c>
      <c r="R359" s="2" t="s">
        <v>17</v>
      </c>
      <c r="S359" s="2" t="s">
        <v>17</v>
      </c>
      <c r="T359" s="2" t="s">
        <v>17</v>
      </c>
      <c r="U359" s="2" t="s">
        <v>17</v>
      </c>
      <c r="V359" s="2" t="s">
        <v>17</v>
      </c>
      <c r="W359" s="2" t="s">
        <v>17</v>
      </c>
      <c r="X359" s="2"/>
      <c r="Y359" s="2"/>
      <c r="Z359" s="2" t="s">
        <v>17</v>
      </c>
      <c r="AA359" s="2" t="s">
        <v>17</v>
      </c>
      <c r="AB359" s="2" t="s">
        <v>46</v>
      </c>
    </row>
    <row r="360" spans="1:28" ht="12.75" customHeight="1" x14ac:dyDescent="0.2">
      <c r="A360" s="2"/>
      <c r="B360" s="2">
        <v>1976</v>
      </c>
      <c r="C360" s="2">
        <v>6</v>
      </c>
      <c r="D360" s="2">
        <v>60</v>
      </c>
      <c r="E360" s="2">
        <v>30</v>
      </c>
      <c r="F360" s="2">
        <v>30</v>
      </c>
      <c r="G360" s="2">
        <v>0</v>
      </c>
      <c r="H360" s="2"/>
      <c r="I360" s="4"/>
      <c r="J360" s="9"/>
      <c r="K360" s="9"/>
      <c r="L360" s="9"/>
      <c r="M360" s="9"/>
      <c r="N360" s="9"/>
      <c r="O360" s="2">
        <v>46.2</v>
      </c>
      <c r="P360" s="2" t="s">
        <v>17</v>
      </c>
      <c r="Q360" s="2" t="s">
        <v>17</v>
      </c>
      <c r="R360" s="2" t="s">
        <v>17</v>
      </c>
      <c r="S360" s="2" t="s">
        <v>17</v>
      </c>
      <c r="T360" s="2" t="s">
        <v>17</v>
      </c>
      <c r="U360" s="2" t="s">
        <v>17</v>
      </c>
      <c r="V360" s="2" t="s">
        <v>17</v>
      </c>
      <c r="W360" s="2" t="s">
        <v>17</v>
      </c>
      <c r="X360" s="2"/>
      <c r="Y360" s="2"/>
      <c r="Z360" s="2" t="s">
        <v>17</v>
      </c>
      <c r="AA360" s="2" t="s">
        <v>17</v>
      </c>
      <c r="AB360" s="2" t="s">
        <v>46</v>
      </c>
    </row>
    <row r="361" spans="1:28" ht="12.75" customHeight="1" x14ac:dyDescent="0.2">
      <c r="A361" s="2"/>
      <c r="B361" s="2">
        <v>1977</v>
      </c>
      <c r="C361" s="2">
        <v>1</v>
      </c>
      <c r="D361" s="2">
        <v>0</v>
      </c>
      <c r="E361" s="2">
        <v>0</v>
      </c>
      <c r="F361" s="2">
        <v>0</v>
      </c>
      <c r="G361" s="2">
        <v>0</v>
      </c>
      <c r="H361" s="2"/>
      <c r="I361" s="4"/>
      <c r="J361" s="9"/>
      <c r="K361" s="9"/>
      <c r="L361" s="9"/>
      <c r="M361" s="9"/>
      <c r="N361" s="9"/>
      <c r="O361" s="2">
        <v>12.7</v>
      </c>
      <c r="P361" s="2" t="s">
        <v>17</v>
      </c>
      <c r="Q361" s="2" t="s">
        <v>17</v>
      </c>
      <c r="R361" s="2" t="s">
        <v>17</v>
      </c>
      <c r="S361" s="2" t="s">
        <v>17</v>
      </c>
      <c r="T361" s="2" t="s">
        <v>17</v>
      </c>
      <c r="U361" s="2" t="s">
        <v>17</v>
      </c>
      <c r="V361" s="2" t="s">
        <v>17</v>
      </c>
      <c r="W361" s="2" t="s">
        <v>17</v>
      </c>
      <c r="X361" s="2"/>
      <c r="Y361" s="2"/>
      <c r="Z361" s="2" t="s">
        <v>17</v>
      </c>
      <c r="AA361" s="2" t="s">
        <v>17</v>
      </c>
      <c r="AB361" s="2" t="s">
        <v>46</v>
      </c>
    </row>
    <row r="362" spans="1:28" ht="12.75" customHeight="1" x14ac:dyDescent="0.2">
      <c r="A362" s="2"/>
      <c r="B362" s="2">
        <v>1977</v>
      </c>
      <c r="C362" s="2">
        <v>2</v>
      </c>
      <c r="D362" s="2">
        <v>0</v>
      </c>
      <c r="E362" s="2">
        <v>0</v>
      </c>
      <c r="F362" s="2">
        <v>0</v>
      </c>
      <c r="G362" s="2">
        <v>0</v>
      </c>
      <c r="H362" s="2"/>
      <c r="I362" s="4"/>
      <c r="J362" s="9"/>
      <c r="K362" s="9"/>
      <c r="L362" s="9"/>
      <c r="M362" s="9"/>
      <c r="N362" s="9"/>
      <c r="O362" s="2">
        <v>14.7</v>
      </c>
      <c r="P362" s="2" t="s">
        <v>17</v>
      </c>
      <c r="Q362" s="2" t="s">
        <v>17</v>
      </c>
      <c r="R362" s="2" t="s">
        <v>17</v>
      </c>
      <c r="S362" s="2" t="s">
        <v>17</v>
      </c>
      <c r="T362" s="2" t="s">
        <v>17</v>
      </c>
      <c r="U362" s="2" t="s">
        <v>17</v>
      </c>
      <c r="V362" s="2" t="s">
        <v>17</v>
      </c>
      <c r="W362" s="2" t="s">
        <v>17</v>
      </c>
      <c r="X362" s="2"/>
      <c r="Y362" s="2"/>
      <c r="Z362" s="2" t="s">
        <v>17</v>
      </c>
      <c r="AA362" s="2" t="s">
        <v>17</v>
      </c>
      <c r="AB362" s="2" t="s">
        <v>46</v>
      </c>
    </row>
    <row r="363" spans="1:28" ht="12.75" customHeight="1" x14ac:dyDescent="0.2">
      <c r="A363" s="2"/>
      <c r="B363" s="2">
        <v>1977</v>
      </c>
      <c r="C363" s="2">
        <v>3</v>
      </c>
      <c r="D363" s="2">
        <v>0</v>
      </c>
      <c r="E363" s="2">
        <v>30</v>
      </c>
      <c r="F363" s="2">
        <v>0</v>
      </c>
      <c r="G363" s="2">
        <v>0</v>
      </c>
      <c r="H363" s="2"/>
      <c r="I363" s="4"/>
      <c r="J363" s="9"/>
      <c r="K363" s="9"/>
      <c r="L363" s="9"/>
      <c r="M363" s="9"/>
      <c r="N363" s="9"/>
      <c r="O363" s="2">
        <v>25.8</v>
      </c>
      <c r="P363" s="2" t="s">
        <v>17</v>
      </c>
      <c r="Q363" s="2" t="s">
        <v>17</v>
      </c>
      <c r="R363" s="2" t="s">
        <v>17</v>
      </c>
      <c r="S363" s="2" t="s">
        <v>17</v>
      </c>
      <c r="T363" s="2" t="s">
        <v>17</v>
      </c>
      <c r="U363" s="2" t="s">
        <v>17</v>
      </c>
      <c r="V363" s="2" t="s">
        <v>17</v>
      </c>
      <c r="W363" s="2" t="s">
        <v>17</v>
      </c>
      <c r="X363" s="2"/>
      <c r="Y363" s="2"/>
      <c r="Z363" s="2" t="s">
        <v>17</v>
      </c>
      <c r="AA363" s="2" t="s">
        <v>17</v>
      </c>
      <c r="AB363" s="2" t="s">
        <v>46</v>
      </c>
    </row>
    <row r="364" spans="1:28" ht="12.75" customHeight="1" x14ac:dyDescent="0.2">
      <c r="A364" s="2"/>
      <c r="B364" s="2">
        <v>1977</v>
      </c>
      <c r="C364" s="2">
        <v>4</v>
      </c>
      <c r="D364" s="2">
        <v>60</v>
      </c>
      <c r="E364" s="2">
        <v>30</v>
      </c>
      <c r="F364" s="2">
        <v>0</v>
      </c>
      <c r="G364" s="2">
        <v>0</v>
      </c>
      <c r="H364" s="2"/>
      <c r="I364" s="4"/>
      <c r="J364" s="9"/>
      <c r="K364" s="9"/>
      <c r="L364" s="9"/>
      <c r="M364" s="9"/>
      <c r="N364" s="9"/>
      <c r="O364" s="2">
        <v>32.299999999999997</v>
      </c>
      <c r="P364" s="2" t="s">
        <v>17</v>
      </c>
      <c r="Q364" s="2" t="s">
        <v>17</v>
      </c>
      <c r="R364" s="2" t="s">
        <v>17</v>
      </c>
      <c r="S364" s="2" t="s">
        <v>17</v>
      </c>
      <c r="T364" s="2" t="s">
        <v>17</v>
      </c>
      <c r="U364" s="2" t="s">
        <v>17</v>
      </c>
      <c r="V364" s="2" t="s">
        <v>17</v>
      </c>
      <c r="W364" s="2" t="s">
        <v>17</v>
      </c>
      <c r="X364" s="2"/>
      <c r="Y364" s="2"/>
      <c r="Z364" s="2" t="s">
        <v>17</v>
      </c>
      <c r="AA364" s="2" t="s">
        <v>17</v>
      </c>
      <c r="AB364" s="2" t="s">
        <v>46</v>
      </c>
    </row>
    <row r="365" spans="1:28" ht="12.75" customHeight="1" x14ac:dyDescent="0.2">
      <c r="A365" s="2"/>
      <c r="B365" s="2">
        <v>1977</v>
      </c>
      <c r="C365" s="2">
        <v>5</v>
      </c>
      <c r="D365" s="2">
        <v>60</v>
      </c>
      <c r="E365" s="2">
        <v>30</v>
      </c>
      <c r="F365" s="2">
        <v>30</v>
      </c>
      <c r="G365" s="2">
        <v>0</v>
      </c>
      <c r="H365" s="2"/>
      <c r="I365" s="4"/>
      <c r="J365" s="9"/>
      <c r="K365" s="9"/>
      <c r="L365" s="9"/>
      <c r="M365" s="9"/>
      <c r="N365" s="9"/>
      <c r="O365" s="2">
        <v>23.8</v>
      </c>
      <c r="P365" s="2" t="s">
        <v>17</v>
      </c>
      <c r="Q365" s="2" t="s">
        <v>17</v>
      </c>
      <c r="R365" s="2" t="s">
        <v>17</v>
      </c>
      <c r="S365" s="2" t="s">
        <v>17</v>
      </c>
      <c r="T365" s="2" t="s">
        <v>17</v>
      </c>
      <c r="U365" s="2" t="s">
        <v>17</v>
      </c>
      <c r="V365" s="2" t="s">
        <v>17</v>
      </c>
      <c r="W365" s="2" t="s">
        <v>17</v>
      </c>
      <c r="X365" s="2"/>
      <c r="Y365" s="2"/>
      <c r="Z365" s="2" t="s">
        <v>17</v>
      </c>
      <c r="AA365" s="2" t="s">
        <v>17</v>
      </c>
      <c r="AB365" s="2" t="s">
        <v>46</v>
      </c>
    </row>
    <row r="366" spans="1:28" ht="12.75" customHeight="1" x14ac:dyDescent="0.2">
      <c r="A366" s="2"/>
      <c r="B366" s="2">
        <v>1977</v>
      </c>
      <c r="C366" s="2">
        <v>6</v>
      </c>
      <c r="D366" s="2">
        <v>60</v>
      </c>
      <c r="E366" s="2">
        <v>30</v>
      </c>
      <c r="F366" s="2">
        <v>30</v>
      </c>
      <c r="G366" s="2">
        <v>0</v>
      </c>
      <c r="H366" s="2"/>
      <c r="I366" s="4"/>
      <c r="J366" s="9"/>
      <c r="K366" s="9"/>
      <c r="L366" s="9"/>
      <c r="M366" s="9"/>
      <c r="N366" s="9"/>
      <c r="O366" s="2" t="s">
        <v>17</v>
      </c>
      <c r="P366" s="2" t="s">
        <v>17</v>
      </c>
      <c r="Q366" s="2" t="s">
        <v>17</v>
      </c>
      <c r="R366" s="2" t="s">
        <v>17</v>
      </c>
      <c r="S366" s="2" t="s">
        <v>17</v>
      </c>
      <c r="T366" s="2" t="s">
        <v>17</v>
      </c>
      <c r="U366" s="2" t="s">
        <v>17</v>
      </c>
      <c r="V366" s="2" t="s">
        <v>17</v>
      </c>
      <c r="W366" s="2" t="s">
        <v>17</v>
      </c>
      <c r="X366" s="2"/>
      <c r="Y366" s="2"/>
      <c r="Z366" s="2" t="s">
        <v>17</v>
      </c>
      <c r="AA366" s="2" t="s">
        <v>17</v>
      </c>
      <c r="AB366" s="2" t="s">
        <v>46</v>
      </c>
    </row>
    <row r="367" spans="1:28" ht="12.75" customHeight="1" x14ac:dyDescent="0.2">
      <c r="A367" s="2"/>
      <c r="B367" s="2">
        <v>1978</v>
      </c>
      <c r="C367" s="2">
        <v>1</v>
      </c>
      <c r="D367" s="2">
        <v>0</v>
      </c>
      <c r="E367" s="2">
        <v>0</v>
      </c>
      <c r="F367" s="2">
        <v>0</v>
      </c>
      <c r="G367" s="2">
        <v>0</v>
      </c>
      <c r="H367" s="2"/>
      <c r="I367" s="4"/>
      <c r="J367" s="9"/>
      <c r="K367" s="9"/>
      <c r="L367" s="9"/>
      <c r="M367" s="9"/>
      <c r="N367" s="9"/>
      <c r="O367" s="2">
        <v>27.2</v>
      </c>
      <c r="P367" s="2" t="s">
        <v>17</v>
      </c>
      <c r="Q367" s="2" t="s">
        <v>17</v>
      </c>
      <c r="R367" s="2" t="s">
        <v>17</v>
      </c>
      <c r="S367" s="2" t="s">
        <v>17</v>
      </c>
      <c r="T367" s="2" t="s">
        <v>17</v>
      </c>
      <c r="U367" s="2">
        <v>5.3999999999999999E-2</v>
      </c>
      <c r="V367" s="2" t="s">
        <v>17</v>
      </c>
      <c r="W367" s="2" t="s">
        <v>17</v>
      </c>
      <c r="X367" s="3">
        <f t="shared" ref="X367:X368" si="4">(Z367-0.35)/1.8</f>
        <v>0.66111111111111109</v>
      </c>
      <c r="Y367" s="2"/>
      <c r="Z367" s="2">
        <v>1.54</v>
      </c>
      <c r="AA367" s="2" t="s">
        <v>17</v>
      </c>
      <c r="AB367" s="2" t="s">
        <v>64</v>
      </c>
    </row>
    <row r="368" spans="1:28" ht="12.75" customHeight="1" x14ac:dyDescent="0.2">
      <c r="A368" s="2"/>
      <c r="B368" s="2">
        <v>1978</v>
      </c>
      <c r="C368" s="2">
        <v>2</v>
      </c>
      <c r="D368" s="2">
        <v>0</v>
      </c>
      <c r="E368" s="2">
        <v>0</v>
      </c>
      <c r="F368" s="2">
        <v>0</v>
      </c>
      <c r="G368" s="2">
        <v>0</v>
      </c>
      <c r="H368" s="2"/>
      <c r="I368" s="4"/>
      <c r="J368" s="9"/>
      <c r="K368" s="9"/>
      <c r="L368" s="9"/>
      <c r="M368" s="9"/>
      <c r="N368" s="9"/>
      <c r="O368" s="2">
        <v>17.899999999999999</v>
      </c>
      <c r="P368" s="2" t="s">
        <v>17</v>
      </c>
      <c r="Q368" s="2" t="s">
        <v>17</v>
      </c>
      <c r="R368" s="2" t="s">
        <v>17</v>
      </c>
      <c r="S368" s="2" t="s">
        <v>17</v>
      </c>
      <c r="T368" s="2" t="s">
        <v>17</v>
      </c>
      <c r="U368" s="2">
        <v>5.0999999999999997E-2</v>
      </c>
      <c r="V368" s="2" t="s">
        <v>17</v>
      </c>
      <c r="W368" s="2" t="s">
        <v>17</v>
      </c>
      <c r="X368" s="3">
        <f t="shared" si="4"/>
        <v>0.46111111111111108</v>
      </c>
      <c r="Y368" s="2"/>
      <c r="Z368" s="2">
        <v>1.18</v>
      </c>
      <c r="AA368" s="2" t="s">
        <v>17</v>
      </c>
      <c r="AB368" s="2" t="s">
        <v>64</v>
      </c>
    </row>
    <row r="369" spans="1:28" ht="12.75" customHeight="1" x14ac:dyDescent="0.2">
      <c r="A369" s="2"/>
      <c r="B369" s="2">
        <v>1978</v>
      </c>
      <c r="C369" s="2">
        <v>3</v>
      </c>
      <c r="D369" s="2">
        <v>0</v>
      </c>
      <c r="E369" s="2">
        <v>30</v>
      </c>
      <c r="F369" s="2">
        <v>0</v>
      </c>
      <c r="G369" s="2">
        <v>0</v>
      </c>
      <c r="H369" s="2"/>
      <c r="I369" s="4"/>
      <c r="J369" s="9"/>
      <c r="K369" s="9"/>
      <c r="L369" s="9"/>
      <c r="M369" s="9"/>
      <c r="N369" s="9"/>
      <c r="O369" s="2">
        <v>16.899999999999999</v>
      </c>
      <c r="P369" s="2" t="s">
        <v>17</v>
      </c>
      <c r="Q369" s="2" t="s">
        <v>17</v>
      </c>
      <c r="R369" s="2" t="s">
        <v>17</v>
      </c>
      <c r="S369" s="2" t="s">
        <v>17</v>
      </c>
      <c r="T369" s="2" t="s">
        <v>17</v>
      </c>
      <c r="U369" s="2" t="s">
        <v>17</v>
      </c>
      <c r="V369" s="2" t="s">
        <v>17</v>
      </c>
      <c r="W369" s="2" t="s">
        <v>17</v>
      </c>
      <c r="X369" s="2"/>
      <c r="Y369" s="2"/>
      <c r="Z369" s="2" t="s">
        <v>17</v>
      </c>
      <c r="AA369" s="2" t="s">
        <v>17</v>
      </c>
      <c r="AB369" s="2" t="s">
        <v>64</v>
      </c>
    </row>
    <row r="370" spans="1:28" ht="12.75" customHeight="1" x14ac:dyDescent="0.2">
      <c r="A370" s="2"/>
      <c r="B370" s="2">
        <v>1978</v>
      </c>
      <c r="C370" s="2">
        <v>4</v>
      </c>
      <c r="D370" s="2">
        <v>60</v>
      </c>
      <c r="E370" s="2">
        <v>30</v>
      </c>
      <c r="F370" s="2">
        <v>0</v>
      </c>
      <c r="G370" s="2">
        <v>0</v>
      </c>
      <c r="H370" s="2"/>
      <c r="I370" s="4"/>
      <c r="J370" s="9"/>
      <c r="K370" s="9"/>
      <c r="L370" s="9"/>
      <c r="M370" s="9"/>
      <c r="N370" s="9"/>
      <c r="O370" s="2">
        <v>32.200000000000003</v>
      </c>
      <c r="P370" s="2" t="s">
        <v>17</v>
      </c>
      <c r="Q370" s="2" t="s">
        <v>17</v>
      </c>
      <c r="R370" s="2" t="s">
        <v>17</v>
      </c>
      <c r="S370" s="2" t="s">
        <v>17</v>
      </c>
      <c r="T370" s="2" t="s">
        <v>17</v>
      </c>
      <c r="U370" s="2" t="s">
        <v>17</v>
      </c>
      <c r="V370" s="2" t="s">
        <v>17</v>
      </c>
      <c r="W370" s="2" t="s">
        <v>17</v>
      </c>
      <c r="X370" s="2"/>
      <c r="Y370" s="2"/>
      <c r="Z370" s="2" t="s">
        <v>17</v>
      </c>
      <c r="AA370" s="2" t="s">
        <v>17</v>
      </c>
      <c r="AB370" s="2" t="s">
        <v>64</v>
      </c>
    </row>
    <row r="371" spans="1:28" ht="12.75" customHeight="1" x14ac:dyDescent="0.2">
      <c r="A371" s="2"/>
      <c r="B371" s="2">
        <v>1978</v>
      </c>
      <c r="C371" s="2">
        <v>5</v>
      </c>
      <c r="D371" s="2">
        <v>60</v>
      </c>
      <c r="E371" s="2">
        <v>30</v>
      </c>
      <c r="F371" s="2">
        <v>30</v>
      </c>
      <c r="G371" s="2">
        <v>0</v>
      </c>
      <c r="H371" s="2"/>
      <c r="I371" s="4"/>
      <c r="J371" s="9"/>
      <c r="K371" s="9"/>
      <c r="L371" s="9"/>
      <c r="M371" s="9"/>
      <c r="N371" s="9"/>
      <c r="O371" s="2">
        <v>33.700000000000003</v>
      </c>
      <c r="P371" s="2" t="s">
        <v>17</v>
      </c>
      <c r="Q371" s="2" t="s">
        <v>17</v>
      </c>
      <c r="R371" s="2" t="s">
        <v>17</v>
      </c>
      <c r="S371" s="2" t="s">
        <v>17</v>
      </c>
      <c r="T371" s="2" t="s">
        <v>17</v>
      </c>
      <c r="U371" s="2" t="s">
        <v>17</v>
      </c>
      <c r="V371" s="2" t="s">
        <v>17</v>
      </c>
      <c r="W371" s="2" t="s">
        <v>17</v>
      </c>
      <c r="X371" s="2"/>
      <c r="Y371" s="2"/>
      <c r="Z371" s="2" t="s">
        <v>17</v>
      </c>
      <c r="AA371" s="2" t="s">
        <v>17</v>
      </c>
      <c r="AB371" s="2" t="s">
        <v>64</v>
      </c>
    </row>
    <row r="372" spans="1:28" ht="12.75" customHeight="1" x14ac:dyDescent="0.2">
      <c r="A372" s="2"/>
      <c r="B372" s="2">
        <v>1978</v>
      </c>
      <c r="C372" s="2">
        <v>6</v>
      </c>
      <c r="D372" s="2">
        <v>60</v>
      </c>
      <c r="E372" s="2">
        <v>30</v>
      </c>
      <c r="F372" s="2">
        <v>30</v>
      </c>
      <c r="G372" s="2">
        <v>0</v>
      </c>
      <c r="H372" s="2"/>
      <c r="I372" s="4"/>
      <c r="J372" s="9"/>
      <c r="K372" s="9"/>
      <c r="L372" s="9"/>
      <c r="M372" s="9"/>
      <c r="N372" s="9"/>
      <c r="O372" s="2">
        <v>32.799999999999997</v>
      </c>
      <c r="P372" s="2" t="s">
        <v>17</v>
      </c>
      <c r="Q372" s="2" t="s">
        <v>17</v>
      </c>
      <c r="R372" s="2" t="s">
        <v>17</v>
      </c>
      <c r="S372" s="2" t="s">
        <v>17</v>
      </c>
      <c r="T372" s="2" t="s">
        <v>17</v>
      </c>
      <c r="U372" s="2" t="s">
        <v>17</v>
      </c>
      <c r="V372" s="2" t="s">
        <v>17</v>
      </c>
      <c r="W372" s="2" t="s">
        <v>17</v>
      </c>
      <c r="X372" s="2"/>
      <c r="Y372" s="2"/>
      <c r="Z372" s="2" t="s">
        <v>17</v>
      </c>
      <c r="AA372" s="2" t="s">
        <v>17</v>
      </c>
      <c r="AB372" s="2" t="s">
        <v>64</v>
      </c>
    </row>
    <row r="373" spans="1:28" ht="12.75" customHeight="1" x14ac:dyDescent="0.2">
      <c r="A373" s="2"/>
      <c r="B373" s="2">
        <v>1979</v>
      </c>
      <c r="C373" s="2">
        <v>1</v>
      </c>
      <c r="D373" s="2">
        <v>240</v>
      </c>
      <c r="E373" s="2">
        <v>0</v>
      </c>
      <c r="F373" s="2">
        <v>0</v>
      </c>
      <c r="G373" s="2">
        <v>0</v>
      </c>
      <c r="H373" s="2"/>
      <c r="I373" s="4"/>
      <c r="J373" s="9"/>
      <c r="K373" s="9"/>
      <c r="L373" s="9"/>
      <c r="M373" s="9"/>
      <c r="N373" s="9"/>
      <c r="O373" s="2">
        <v>49.3</v>
      </c>
      <c r="P373" s="2" t="s">
        <v>17</v>
      </c>
      <c r="Q373" s="2" t="s">
        <v>17</v>
      </c>
      <c r="R373" s="2" t="s">
        <v>17</v>
      </c>
      <c r="S373" s="2" t="s">
        <v>17</v>
      </c>
      <c r="T373" s="2" t="s">
        <v>17</v>
      </c>
      <c r="U373" s="2" t="s">
        <v>17</v>
      </c>
      <c r="V373" s="2" t="s">
        <v>17</v>
      </c>
      <c r="W373" s="2" t="s">
        <v>17</v>
      </c>
      <c r="X373" s="2"/>
      <c r="Y373" s="2"/>
      <c r="Z373" s="2" t="s">
        <v>17</v>
      </c>
      <c r="AA373" s="2" t="s">
        <v>17</v>
      </c>
      <c r="AB373" s="2" t="s">
        <v>64</v>
      </c>
    </row>
    <row r="374" spans="1:28" ht="12.75" customHeight="1" x14ac:dyDescent="0.2">
      <c r="A374" s="2"/>
      <c r="B374" s="2">
        <v>1979</v>
      </c>
      <c r="C374" s="2">
        <v>2</v>
      </c>
      <c r="D374" s="2">
        <v>0</v>
      </c>
      <c r="E374" s="2">
        <v>0</v>
      </c>
      <c r="F374" s="2">
        <v>0</v>
      </c>
      <c r="G374" s="2">
        <v>0</v>
      </c>
      <c r="H374" s="2"/>
      <c r="I374" s="4"/>
      <c r="J374" s="9"/>
      <c r="K374" s="9"/>
      <c r="L374" s="9"/>
      <c r="M374" s="9"/>
      <c r="N374" s="9"/>
      <c r="O374" s="2">
        <v>25.3</v>
      </c>
      <c r="P374" s="2" t="s">
        <v>17</v>
      </c>
      <c r="Q374" s="2" t="s">
        <v>17</v>
      </c>
      <c r="R374" s="2" t="s">
        <v>17</v>
      </c>
      <c r="S374" s="2" t="s">
        <v>17</v>
      </c>
      <c r="T374" s="2" t="s">
        <v>17</v>
      </c>
      <c r="U374" s="2" t="s">
        <v>17</v>
      </c>
      <c r="V374" s="2" t="s">
        <v>17</v>
      </c>
      <c r="W374" s="2" t="s">
        <v>17</v>
      </c>
      <c r="X374" s="2"/>
      <c r="Y374" s="2"/>
      <c r="Z374" s="2" t="s">
        <v>17</v>
      </c>
      <c r="AA374" s="2" t="s">
        <v>17</v>
      </c>
      <c r="AB374" s="2" t="s">
        <v>64</v>
      </c>
    </row>
    <row r="375" spans="1:28" ht="12.75" customHeight="1" x14ac:dyDescent="0.2">
      <c r="A375" s="2"/>
      <c r="B375" s="2">
        <v>1979</v>
      </c>
      <c r="C375" s="2">
        <v>3</v>
      </c>
      <c r="D375" s="2">
        <v>0</v>
      </c>
      <c r="E375" s="2">
        <v>30</v>
      </c>
      <c r="F375" s="2">
        <v>0</v>
      </c>
      <c r="G375" s="2">
        <v>0</v>
      </c>
      <c r="H375" s="2"/>
      <c r="I375" s="4"/>
      <c r="J375" s="9"/>
      <c r="K375" s="9"/>
      <c r="L375" s="9"/>
      <c r="M375" s="9"/>
      <c r="N375" s="9"/>
      <c r="O375" s="2">
        <v>39.5</v>
      </c>
      <c r="P375" s="2" t="s">
        <v>17</v>
      </c>
      <c r="Q375" s="2" t="s">
        <v>17</v>
      </c>
      <c r="R375" s="2" t="s">
        <v>17</v>
      </c>
      <c r="S375" s="2" t="s">
        <v>17</v>
      </c>
      <c r="T375" s="2" t="s">
        <v>17</v>
      </c>
      <c r="U375" s="2" t="s">
        <v>17</v>
      </c>
      <c r="V375" s="2" t="s">
        <v>17</v>
      </c>
      <c r="W375" s="2" t="s">
        <v>17</v>
      </c>
      <c r="X375" s="2"/>
      <c r="Y375" s="2"/>
      <c r="Z375" s="2" t="s">
        <v>17</v>
      </c>
      <c r="AA375" s="2" t="s">
        <v>17</v>
      </c>
      <c r="AB375" s="2" t="s">
        <v>64</v>
      </c>
    </row>
    <row r="376" spans="1:28" ht="12.75" customHeight="1" x14ac:dyDescent="0.2">
      <c r="A376" s="2"/>
      <c r="B376" s="2">
        <v>1979</v>
      </c>
      <c r="C376" s="2">
        <v>4</v>
      </c>
      <c r="D376" s="2">
        <v>60</v>
      </c>
      <c r="E376" s="2">
        <v>30</v>
      </c>
      <c r="F376" s="2">
        <v>0</v>
      </c>
      <c r="G376" s="2">
        <v>0</v>
      </c>
      <c r="H376" s="2"/>
      <c r="I376" s="4"/>
      <c r="J376" s="9"/>
      <c r="K376" s="9"/>
      <c r="L376" s="9"/>
      <c r="M376" s="9"/>
      <c r="N376" s="9"/>
      <c r="O376" s="2">
        <v>52.6</v>
      </c>
      <c r="P376" s="2" t="s">
        <v>17</v>
      </c>
      <c r="Q376" s="2" t="s">
        <v>17</v>
      </c>
      <c r="R376" s="2" t="s">
        <v>17</v>
      </c>
      <c r="S376" s="2" t="s">
        <v>17</v>
      </c>
      <c r="T376" s="2" t="s">
        <v>17</v>
      </c>
      <c r="U376" s="2" t="s">
        <v>17</v>
      </c>
      <c r="V376" s="2" t="s">
        <v>17</v>
      </c>
      <c r="W376" s="2" t="s">
        <v>17</v>
      </c>
      <c r="X376" s="2"/>
      <c r="Y376" s="2"/>
      <c r="Z376" s="2" t="s">
        <v>17</v>
      </c>
      <c r="AA376" s="2" t="s">
        <v>17</v>
      </c>
      <c r="AB376" s="2" t="s">
        <v>64</v>
      </c>
    </row>
    <row r="377" spans="1:28" ht="12.75" customHeight="1" x14ac:dyDescent="0.2">
      <c r="A377" s="2"/>
      <c r="B377" s="2">
        <v>1979</v>
      </c>
      <c r="C377" s="2">
        <v>5</v>
      </c>
      <c r="D377" s="2">
        <v>60</v>
      </c>
      <c r="E377" s="2">
        <v>30</v>
      </c>
      <c r="F377" s="2">
        <v>30</v>
      </c>
      <c r="G377" s="2">
        <v>0</v>
      </c>
      <c r="H377" s="2"/>
      <c r="I377" s="4"/>
      <c r="J377" s="9"/>
      <c r="K377" s="9"/>
      <c r="L377" s="9"/>
      <c r="M377" s="9"/>
      <c r="N377" s="9"/>
      <c r="O377" s="2">
        <v>50.3</v>
      </c>
      <c r="P377" s="2" t="s">
        <v>17</v>
      </c>
      <c r="Q377" s="2" t="s">
        <v>17</v>
      </c>
      <c r="R377" s="2" t="s">
        <v>17</v>
      </c>
      <c r="S377" s="2" t="s">
        <v>17</v>
      </c>
      <c r="T377" s="2" t="s">
        <v>17</v>
      </c>
      <c r="U377" s="2" t="s">
        <v>17</v>
      </c>
      <c r="V377" s="2" t="s">
        <v>17</v>
      </c>
      <c r="W377" s="2" t="s">
        <v>17</v>
      </c>
      <c r="X377" s="2"/>
      <c r="Y377" s="2"/>
      <c r="Z377" s="2" t="s">
        <v>17</v>
      </c>
      <c r="AA377" s="2" t="s">
        <v>17</v>
      </c>
      <c r="AB377" s="2" t="s">
        <v>64</v>
      </c>
    </row>
    <row r="378" spans="1:28" ht="12.75" customHeight="1" x14ac:dyDescent="0.2">
      <c r="A378" s="2"/>
      <c r="B378" s="2">
        <v>1979</v>
      </c>
      <c r="C378" s="2">
        <v>6</v>
      </c>
      <c r="D378" s="2">
        <v>60</v>
      </c>
      <c r="E378" s="2">
        <v>30</v>
      </c>
      <c r="F378" s="2">
        <v>30</v>
      </c>
      <c r="G378" s="2">
        <v>0</v>
      </c>
      <c r="H378" s="2"/>
      <c r="I378" s="4"/>
      <c r="J378" s="9"/>
      <c r="K378" s="9"/>
      <c r="L378" s="9"/>
      <c r="M378" s="9"/>
      <c r="N378" s="9"/>
      <c r="O378" s="2">
        <v>52.3</v>
      </c>
      <c r="P378" s="2" t="s">
        <v>17</v>
      </c>
      <c r="Q378" s="2" t="s">
        <v>17</v>
      </c>
      <c r="R378" s="2" t="s">
        <v>17</v>
      </c>
      <c r="S378" s="2" t="s">
        <v>17</v>
      </c>
      <c r="T378" s="2" t="s">
        <v>17</v>
      </c>
      <c r="U378" s="2" t="s">
        <v>17</v>
      </c>
      <c r="V378" s="2" t="s">
        <v>17</v>
      </c>
      <c r="W378" s="2" t="s">
        <v>17</v>
      </c>
      <c r="X378" s="2"/>
      <c r="Y378" s="2"/>
      <c r="Z378" s="2" t="s">
        <v>17</v>
      </c>
      <c r="AA378" s="2" t="s">
        <v>17</v>
      </c>
      <c r="AB378" s="2" t="s">
        <v>64</v>
      </c>
    </row>
    <row r="379" spans="1:28" ht="12.75" customHeight="1" x14ac:dyDescent="0.2">
      <c r="A379" s="2"/>
      <c r="B379" s="2">
        <v>1980</v>
      </c>
      <c r="C379" s="2">
        <v>1</v>
      </c>
      <c r="D379" s="2">
        <v>0</v>
      </c>
      <c r="E379" s="2">
        <v>0</v>
      </c>
      <c r="F379" s="2">
        <v>0</v>
      </c>
      <c r="G379" s="2">
        <v>0</v>
      </c>
      <c r="H379" s="2"/>
      <c r="I379" s="4"/>
      <c r="J379" s="9"/>
      <c r="K379" s="9"/>
      <c r="L379" s="9"/>
      <c r="M379" s="9"/>
      <c r="N379" s="9"/>
      <c r="O379" s="2">
        <v>43.8</v>
      </c>
      <c r="P379" s="2">
        <v>1.99</v>
      </c>
      <c r="Q379" s="2">
        <v>3469</v>
      </c>
      <c r="R379" s="2">
        <v>3666</v>
      </c>
      <c r="S379" s="2" t="s">
        <v>17</v>
      </c>
      <c r="T379" s="2" t="s">
        <v>17</v>
      </c>
      <c r="U379" s="2" t="s">
        <v>17</v>
      </c>
      <c r="V379" s="2" t="s">
        <v>17</v>
      </c>
      <c r="W379" s="2" t="s">
        <v>17</v>
      </c>
      <c r="X379" s="2"/>
      <c r="Y379" s="2"/>
      <c r="Z379" s="2" t="s">
        <v>17</v>
      </c>
      <c r="AA379" s="2" t="s">
        <v>17</v>
      </c>
      <c r="AB379" s="2" t="s">
        <v>73</v>
      </c>
    </row>
    <row r="380" spans="1:28" ht="12.75" customHeight="1" x14ac:dyDescent="0.2">
      <c r="A380" s="2"/>
      <c r="B380" s="2">
        <v>1980</v>
      </c>
      <c r="C380" s="2">
        <v>2</v>
      </c>
      <c r="D380" s="2">
        <v>0</v>
      </c>
      <c r="E380" s="2">
        <v>0</v>
      </c>
      <c r="F380" s="2">
        <v>0</v>
      </c>
      <c r="G380" s="2">
        <v>0</v>
      </c>
      <c r="H380" s="2"/>
      <c r="I380" s="4"/>
      <c r="J380" s="9"/>
      <c r="K380" s="9"/>
      <c r="L380" s="9"/>
      <c r="M380" s="9"/>
      <c r="N380" s="9"/>
      <c r="O380" s="2">
        <v>25</v>
      </c>
      <c r="P380" s="2">
        <v>1.98</v>
      </c>
      <c r="Q380" s="2">
        <v>2941</v>
      </c>
      <c r="R380" s="2">
        <v>2928</v>
      </c>
      <c r="S380" s="2" t="s">
        <v>17</v>
      </c>
      <c r="T380" s="2" t="s">
        <v>17</v>
      </c>
      <c r="U380" s="2" t="s">
        <v>17</v>
      </c>
      <c r="V380" s="2" t="s">
        <v>17</v>
      </c>
      <c r="W380" s="2" t="s">
        <v>17</v>
      </c>
      <c r="X380" s="2"/>
      <c r="Y380" s="2"/>
      <c r="Z380" s="2" t="s">
        <v>17</v>
      </c>
      <c r="AA380" s="2" t="s">
        <v>17</v>
      </c>
      <c r="AB380" s="2" t="s">
        <v>73</v>
      </c>
    </row>
    <row r="381" spans="1:28" ht="12.75" customHeight="1" x14ac:dyDescent="0.2">
      <c r="A381" s="2"/>
      <c r="B381" s="2">
        <v>1980</v>
      </c>
      <c r="C381" s="2">
        <v>3</v>
      </c>
      <c r="D381" s="2">
        <v>0</v>
      </c>
      <c r="E381" s="2">
        <v>30</v>
      </c>
      <c r="F381" s="2">
        <v>0</v>
      </c>
      <c r="G381" s="2">
        <v>0</v>
      </c>
      <c r="H381" s="2"/>
      <c r="I381" s="4"/>
      <c r="J381" s="9"/>
      <c r="K381" s="9"/>
      <c r="L381" s="9"/>
      <c r="M381" s="9"/>
      <c r="N381" s="9"/>
      <c r="O381" s="2">
        <v>33.4</v>
      </c>
      <c r="P381" s="2">
        <v>1.79</v>
      </c>
      <c r="Q381" s="2">
        <v>3296</v>
      </c>
      <c r="R381" s="2">
        <v>3744</v>
      </c>
      <c r="S381" s="2" t="s">
        <v>17</v>
      </c>
      <c r="T381" s="2" t="s">
        <v>17</v>
      </c>
      <c r="U381" s="2" t="s">
        <v>17</v>
      </c>
      <c r="V381" s="2" t="s">
        <v>17</v>
      </c>
      <c r="W381" s="2" t="s">
        <v>17</v>
      </c>
      <c r="X381" s="2"/>
      <c r="Y381" s="2"/>
      <c r="Z381" s="2" t="s">
        <v>17</v>
      </c>
      <c r="AA381" s="2" t="s">
        <v>17</v>
      </c>
      <c r="AB381" s="2" t="s">
        <v>73</v>
      </c>
    </row>
    <row r="382" spans="1:28" ht="12.75" customHeight="1" x14ac:dyDescent="0.2">
      <c r="A382" s="2"/>
      <c r="B382" s="2">
        <v>1980</v>
      </c>
      <c r="C382" s="2">
        <v>4</v>
      </c>
      <c r="D382" s="2">
        <v>60</v>
      </c>
      <c r="E382" s="2">
        <v>30</v>
      </c>
      <c r="F382" s="2">
        <v>0</v>
      </c>
      <c r="G382" s="2">
        <v>0</v>
      </c>
      <c r="H382" s="2"/>
      <c r="I382" s="4"/>
      <c r="J382" s="9"/>
      <c r="K382" s="9"/>
      <c r="L382" s="9"/>
      <c r="M382" s="9"/>
      <c r="N382" s="9"/>
      <c r="O382" s="2">
        <v>43</v>
      </c>
      <c r="P382" s="2">
        <v>2.35</v>
      </c>
      <c r="Q382" s="2">
        <v>3517</v>
      </c>
      <c r="R382" s="2">
        <v>3928</v>
      </c>
      <c r="S382" s="2" t="s">
        <v>17</v>
      </c>
      <c r="T382" s="2" t="s">
        <v>17</v>
      </c>
      <c r="U382" s="2" t="s">
        <v>17</v>
      </c>
      <c r="V382" s="2" t="s">
        <v>17</v>
      </c>
      <c r="W382" s="2" t="s">
        <v>17</v>
      </c>
      <c r="X382" s="2"/>
      <c r="Y382" s="2"/>
      <c r="Z382" s="2" t="s">
        <v>17</v>
      </c>
      <c r="AA382" s="2" t="s">
        <v>17</v>
      </c>
      <c r="AB382" s="2" t="s">
        <v>73</v>
      </c>
    </row>
    <row r="383" spans="1:28" ht="12.75" customHeight="1" x14ac:dyDescent="0.2">
      <c r="A383" s="2"/>
      <c r="B383" s="2">
        <v>1980</v>
      </c>
      <c r="C383" s="2">
        <v>5</v>
      </c>
      <c r="D383" s="2">
        <v>60</v>
      </c>
      <c r="E383" s="2">
        <v>30</v>
      </c>
      <c r="F383" s="2">
        <v>30</v>
      </c>
      <c r="G383" s="2">
        <v>0</v>
      </c>
      <c r="H383" s="2"/>
      <c r="I383" s="4"/>
      <c r="J383" s="9"/>
      <c r="K383" s="9"/>
      <c r="L383" s="9"/>
      <c r="M383" s="9"/>
      <c r="N383" s="9"/>
      <c r="O383" s="2">
        <v>37</v>
      </c>
      <c r="P383" s="2">
        <v>2.2999999999999998</v>
      </c>
      <c r="Q383" s="2">
        <v>3953</v>
      </c>
      <c r="R383" s="2">
        <v>4215</v>
      </c>
      <c r="S383" s="2" t="s">
        <v>17</v>
      </c>
      <c r="T383" s="2" t="s">
        <v>17</v>
      </c>
      <c r="U383" s="2" t="s">
        <v>17</v>
      </c>
      <c r="V383" s="2" t="s">
        <v>17</v>
      </c>
      <c r="W383" s="2" t="s">
        <v>17</v>
      </c>
      <c r="X383" s="2"/>
      <c r="Y383" s="2"/>
      <c r="Z383" s="2" t="s">
        <v>17</v>
      </c>
      <c r="AA383" s="2" t="s">
        <v>17</v>
      </c>
      <c r="AB383" s="2" t="s">
        <v>73</v>
      </c>
    </row>
    <row r="384" spans="1:28" ht="12.75" customHeight="1" x14ac:dyDescent="0.2">
      <c r="A384" s="2"/>
      <c r="B384" s="2">
        <v>1980</v>
      </c>
      <c r="C384" s="2">
        <v>6</v>
      </c>
      <c r="D384" s="2">
        <v>60</v>
      </c>
      <c r="E384" s="2">
        <v>30</v>
      </c>
      <c r="F384" s="2">
        <v>30</v>
      </c>
      <c r="G384" s="2">
        <v>0</v>
      </c>
      <c r="H384" s="2"/>
      <c r="I384" s="4"/>
      <c r="J384" s="9"/>
      <c r="K384" s="9"/>
      <c r="L384" s="9"/>
      <c r="M384" s="9"/>
      <c r="N384" s="9"/>
      <c r="O384" s="2">
        <v>31.9</v>
      </c>
      <c r="P384" s="2">
        <v>2.33</v>
      </c>
      <c r="Q384" s="2">
        <v>3993</v>
      </c>
      <c r="R384" s="2">
        <v>4852</v>
      </c>
      <c r="S384" s="2" t="s">
        <v>17</v>
      </c>
      <c r="T384" s="2" t="s">
        <v>17</v>
      </c>
      <c r="U384" s="2" t="s">
        <v>17</v>
      </c>
      <c r="V384" s="2" t="s">
        <v>17</v>
      </c>
      <c r="W384" s="2" t="s">
        <v>17</v>
      </c>
      <c r="X384" s="2"/>
      <c r="Y384" s="2"/>
      <c r="Z384" s="2" t="s">
        <v>17</v>
      </c>
      <c r="AA384" s="2" t="s">
        <v>17</v>
      </c>
      <c r="AB384" s="2" t="s">
        <v>73</v>
      </c>
    </row>
    <row r="385" spans="1:28" ht="12.75" customHeight="1" x14ac:dyDescent="0.2">
      <c r="A385" s="2"/>
      <c r="B385" s="2">
        <v>1981</v>
      </c>
      <c r="C385" s="2">
        <v>1</v>
      </c>
      <c r="D385" s="2">
        <v>0</v>
      </c>
      <c r="E385" s="2">
        <v>0</v>
      </c>
      <c r="F385" s="2">
        <v>0</v>
      </c>
      <c r="G385" s="2">
        <v>0</v>
      </c>
      <c r="H385" s="2"/>
      <c r="I385" s="4"/>
      <c r="J385" s="9"/>
      <c r="K385" s="9"/>
      <c r="L385" s="9"/>
      <c r="M385" s="9"/>
      <c r="N385" s="9"/>
      <c r="O385" s="2">
        <v>39.200000000000003</v>
      </c>
      <c r="P385" s="2">
        <v>2.2000000000000002</v>
      </c>
      <c r="Q385" s="2">
        <v>2548</v>
      </c>
      <c r="R385" s="2">
        <v>4039</v>
      </c>
      <c r="S385" s="2">
        <v>6.1</v>
      </c>
      <c r="T385" s="2">
        <v>6.7</v>
      </c>
      <c r="U385" s="2" t="s">
        <v>17</v>
      </c>
      <c r="V385" s="2">
        <v>38</v>
      </c>
      <c r="W385" s="2">
        <v>1042</v>
      </c>
      <c r="X385" s="2"/>
      <c r="Y385" s="2"/>
      <c r="Z385" s="2" t="s">
        <v>17</v>
      </c>
      <c r="AA385" s="2" t="s">
        <v>17</v>
      </c>
      <c r="AB385" s="2" t="s">
        <v>73</v>
      </c>
    </row>
    <row r="386" spans="1:28" ht="12.75" customHeight="1" x14ac:dyDescent="0.2">
      <c r="A386" s="2"/>
      <c r="B386" s="2">
        <v>1981</v>
      </c>
      <c r="C386" s="2">
        <v>2</v>
      </c>
      <c r="D386" s="2">
        <v>0</v>
      </c>
      <c r="E386" s="2">
        <v>0</v>
      </c>
      <c r="F386" s="2">
        <v>0</v>
      </c>
      <c r="G386" s="2">
        <v>0</v>
      </c>
      <c r="H386" s="2"/>
      <c r="I386" s="4"/>
      <c r="J386" s="9"/>
      <c r="K386" s="9"/>
      <c r="L386" s="9"/>
      <c r="M386" s="9"/>
      <c r="N386" s="9"/>
      <c r="O386" s="2">
        <v>21.1</v>
      </c>
      <c r="P386" s="2">
        <v>2.1</v>
      </c>
      <c r="Q386" s="2">
        <v>3528</v>
      </c>
      <c r="R386" s="2">
        <v>4081</v>
      </c>
      <c r="S386" s="2">
        <v>5.6</v>
      </c>
      <c r="T386" s="2">
        <v>6.4</v>
      </c>
      <c r="U386" s="2" t="s">
        <v>17</v>
      </c>
      <c r="V386" s="2">
        <v>22</v>
      </c>
      <c r="W386" s="2">
        <v>506</v>
      </c>
      <c r="X386" s="2"/>
      <c r="Y386" s="2"/>
      <c r="Z386" s="2" t="s">
        <v>17</v>
      </c>
      <c r="AA386" s="2" t="s">
        <v>17</v>
      </c>
      <c r="AB386" s="2" t="s">
        <v>73</v>
      </c>
    </row>
    <row r="387" spans="1:28" ht="12.75" customHeight="1" x14ac:dyDescent="0.2">
      <c r="A387" s="2"/>
      <c r="B387" s="2">
        <v>1981</v>
      </c>
      <c r="C387" s="2">
        <v>3</v>
      </c>
      <c r="D387" s="2">
        <v>0</v>
      </c>
      <c r="E387" s="2">
        <v>30</v>
      </c>
      <c r="F387" s="2">
        <v>0</v>
      </c>
      <c r="G387" s="2">
        <v>0</v>
      </c>
      <c r="H387" s="2"/>
      <c r="I387" s="4"/>
      <c r="J387" s="9"/>
      <c r="K387" s="9"/>
      <c r="L387" s="9"/>
      <c r="M387" s="9"/>
      <c r="N387" s="9"/>
      <c r="O387" s="2">
        <v>19.5</v>
      </c>
      <c r="P387" s="2">
        <v>2</v>
      </c>
      <c r="Q387" s="2">
        <v>3290</v>
      </c>
      <c r="R387" s="2">
        <v>3997</v>
      </c>
      <c r="S387" s="2">
        <v>5.5</v>
      </c>
      <c r="T387" s="2">
        <v>6.6</v>
      </c>
      <c r="U387" s="2" t="s">
        <v>17</v>
      </c>
      <c r="V387" s="2">
        <v>110</v>
      </c>
      <c r="W387" s="2">
        <v>536</v>
      </c>
      <c r="X387" s="2"/>
      <c r="Y387" s="2"/>
      <c r="Z387" s="2" t="s">
        <v>17</v>
      </c>
      <c r="AA387" s="2" t="s">
        <v>17</v>
      </c>
      <c r="AB387" s="2" t="s">
        <v>73</v>
      </c>
    </row>
    <row r="388" spans="1:28" ht="12.75" customHeight="1" x14ac:dyDescent="0.2">
      <c r="A388" s="2"/>
      <c r="B388" s="2">
        <v>1981</v>
      </c>
      <c r="C388" s="2">
        <v>4</v>
      </c>
      <c r="D388" s="2">
        <v>60</v>
      </c>
      <c r="E388" s="2">
        <v>30</v>
      </c>
      <c r="F388" s="2">
        <v>0</v>
      </c>
      <c r="G388" s="2">
        <v>0</v>
      </c>
      <c r="H388" s="2"/>
      <c r="I388" s="4"/>
      <c r="J388" s="9"/>
      <c r="K388" s="9"/>
      <c r="L388" s="9"/>
      <c r="M388" s="9"/>
      <c r="N388" s="9"/>
      <c r="O388" s="2">
        <v>38.299999999999997</v>
      </c>
      <c r="P388" s="2">
        <v>2.2999999999999998</v>
      </c>
      <c r="Q388" s="2">
        <v>3402</v>
      </c>
      <c r="R388" s="2">
        <v>3577</v>
      </c>
      <c r="S388" s="2">
        <v>5.4</v>
      </c>
      <c r="T388" s="2">
        <v>6.1</v>
      </c>
      <c r="U388" s="2" t="s">
        <v>17</v>
      </c>
      <c r="V388" s="2">
        <v>77</v>
      </c>
      <c r="W388" s="2">
        <v>572</v>
      </c>
      <c r="X388" s="2"/>
      <c r="Y388" s="2"/>
      <c r="Z388" s="2" t="s">
        <v>17</v>
      </c>
      <c r="AA388" s="2" t="s">
        <v>17</v>
      </c>
      <c r="AB388" s="2" t="s">
        <v>73</v>
      </c>
    </row>
    <row r="389" spans="1:28" ht="12.75" customHeight="1" x14ac:dyDescent="0.2">
      <c r="A389" s="2"/>
      <c r="B389" s="2">
        <v>1981</v>
      </c>
      <c r="C389" s="2">
        <v>5</v>
      </c>
      <c r="D389" s="2">
        <v>60</v>
      </c>
      <c r="E389" s="2">
        <v>30</v>
      </c>
      <c r="F389" s="2">
        <v>30</v>
      </c>
      <c r="G389" s="2">
        <v>0</v>
      </c>
      <c r="H389" s="2"/>
      <c r="I389" s="4"/>
      <c r="J389" s="9"/>
      <c r="K389" s="9"/>
      <c r="L389" s="9"/>
      <c r="M389" s="9"/>
      <c r="N389" s="9"/>
      <c r="O389" s="2">
        <v>32.6</v>
      </c>
      <c r="P389" s="2">
        <v>2.5</v>
      </c>
      <c r="Q389" s="2">
        <v>3458</v>
      </c>
      <c r="R389" s="2">
        <v>3808</v>
      </c>
      <c r="S389" s="2">
        <v>5.7</v>
      </c>
      <c r="T389" s="2">
        <v>6.5</v>
      </c>
      <c r="U389" s="2" t="s">
        <v>17</v>
      </c>
      <c r="V389" s="2">
        <v>80</v>
      </c>
      <c r="W389" s="2">
        <v>790</v>
      </c>
      <c r="X389" s="2"/>
      <c r="Y389" s="2"/>
      <c r="Z389" s="2" t="s">
        <v>17</v>
      </c>
      <c r="AA389" s="2" t="s">
        <v>17</v>
      </c>
      <c r="AB389" s="2" t="s">
        <v>73</v>
      </c>
    </row>
    <row r="390" spans="1:28" ht="12.75" customHeight="1" x14ac:dyDescent="0.2">
      <c r="A390" s="2"/>
      <c r="B390" s="2">
        <v>1981</v>
      </c>
      <c r="C390" s="2">
        <v>6</v>
      </c>
      <c r="D390" s="2">
        <v>60</v>
      </c>
      <c r="E390" s="2">
        <v>30</v>
      </c>
      <c r="F390" s="2">
        <v>30</v>
      </c>
      <c r="G390" s="2">
        <v>0</v>
      </c>
      <c r="H390" s="2"/>
      <c r="I390" s="4"/>
      <c r="J390" s="9"/>
      <c r="K390" s="9"/>
      <c r="L390" s="9"/>
      <c r="M390" s="9"/>
      <c r="N390" s="9"/>
      <c r="O390" s="2">
        <v>36.9</v>
      </c>
      <c r="P390" s="2">
        <v>2.2999999999999998</v>
      </c>
      <c r="Q390" s="2">
        <v>3962</v>
      </c>
      <c r="R390" s="2">
        <v>4158</v>
      </c>
      <c r="S390" s="2">
        <v>6.2</v>
      </c>
      <c r="T390" s="2">
        <v>6.9</v>
      </c>
      <c r="U390" s="2" t="s">
        <v>17</v>
      </c>
      <c r="V390" s="2">
        <v>82</v>
      </c>
      <c r="W390" s="2">
        <v>688</v>
      </c>
      <c r="X390" s="2"/>
      <c r="Y390" s="2"/>
      <c r="Z390" s="2" t="s">
        <v>17</v>
      </c>
      <c r="AA390" s="2" t="s">
        <v>17</v>
      </c>
      <c r="AB390" s="2" t="s">
        <v>73</v>
      </c>
    </row>
    <row r="391" spans="1:28" ht="12.75" customHeight="1" x14ac:dyDescent="0.2">
      <c r="A391" s="2"/>
      <c r="B391" s="2">
        <v>1982</v>
      </c>
      <c r="C391" s="2">
        <v>1</v>
      </c>
      <c r="D391" s="2">
        <v>0</v>
      </c>
      <c r="E391" s="2">
        <v>0</v>
      </c>
      <c r="F391" s="2">
        <v>0</v>
      </c>
      <c r="G391" s="2">
        <v>0</v>
      </c>
      <c r="H391" s="2"/>
      <c r="I391" s="4"/>
      <c r="J391" s="9"/>
      <c r="K391" s="9"/>
      <c r="L391" s="9"/>
      <c r="M391" s="9"/>
      <c r="N391" s="9"/>
      <c r="O391" s="2">
        <v>45.7</v>
      </c>
      <c r="P391" s="2">
        <v>2.16</v>
      </c>
      <c r="Q391" s="2">
        <v>3010</v>
      </c>
      <c r="R391" s="2">
        <v>3416</v>
      </c>
      <c r="S391" s="2">
        <v>5.6</v>
      </c>
      <c r="T391" s="2">
        <v>6.9</v>
      </c>
      <c r="U391" s="2" t="s">
        <v>17</v>
      </c>
      <c r="V391" s="2">
        <v>29</v>
      </c>
      <c r="W391" s="2">
        <v>377</v>
      </c>
      <c r="X391" s="2"/>
      <c r="Y391" s="2"/>
      <c r="Z391" s="2" t="s">
        <v>17</v>
      </c>
      <c r="AA391" s="2" t="s">
        <v>17</v>
      </c>
      <c r="AB391" s="2" t="s">
        <v>73</v>
      </c>
    </row>
    <row r="392" spans="1:28" ht="12.75" customHeight="1" x14ac:dyDescent="0.2">
      <c r="A392" s="2"/>
      <c r="B392" s="2">
        <v>1982</v>
      </c>
      <c r="C392" s="2">
        <v>2</v>
      </c>
      <c r="D392" s="2">
        <v>0</v>
      </c>
      <c r="E392" s="2">
        <v>0</v>
      </c>
      <c r="F392" s="2">
        <v>0</v>
      </c>
      <c r="G392" s="2">
        <v>0</v>
      </c>
      <c r="H392" s="2"/>
      <c r="I392" s="4"/>
      <c r="J392" s="9"/>
      <c r="K392" s="9"/>
      <c r="L392" s="9"/>
      <c r="M392" s="9"/>
      <c r="N392" s="9"/>
      <c r="O392" s="2">
        <v>28.3</v>
      </c>
      <c r="P392" s="2">
        <v>1.99</v>
      </c>
      <c r="Q392" s="2">
        <v>2968</v>
      </c>
      <c r="R392" s="2">
        <v>3395</v>
      </c>
      <c r="S392" s="2">
        <v>5.4</v>
      </c>
      <c r="T392" s="2">
        <v>6.6</v>
      </c>
      <c r="U392" s="2" t="s">
        <v>17</v>
      </c>
      <c r="V392" s="2">
        <v>19</v>
      </c>
      <c r="W392" s="2">
        <v>323</v>
      </c>
      <c r="X392" s="2"/>
      <c r="Y392" s="2"/>
      <c r="Z392" s="2" t="s">
        <v>17</v>
      </c>
      <c r="AA392" s="2" t="s">
        <v>17</v>
      </c>
      <c r="AB392" s="2" t="s">
        <v>73</v>
      </c>
    </row>
    <row r="393" spans="1:28" ht="12.75" customHeight="1" x14ac:dyDescent="0.2">
      <c r="A393" s="2"/>
      <c r="B393" s="2">
        <v>1982</v>
      </c>
      <c r="C393" s="2">
        <v>3</v>
      </c>
      <c r="D393" s="2">
        <v>0</v>
      </c>
      <c r="E393" s="2">
        <v>30</v>
      </c>
      <c r="F393" s="2">
        <v>0</v>
      </c>
      <c r="G393" s="2">
        <v>0</v>
      </c>
      <c r="H393" s="2"/>
      <c r="I393" s="4"/>
      <c r="J393" s="9"/>
      <c r="K393" s="9"/>
      <c r="L393" s="9"/>
      <c r="M393" s="9"/>
      <c r="N393" s="9"/>
      <c r="O393" s="2">
        <v>30.9</v>
      </c>
      <c r="P393" s="2">
        <v>1.74</v>
      </c>
      <c r="Q393" s="2">
        <v>3318</v>
      </c>
      <c r="R393" s="2">
        <v>3913</v>
      </c>
      <c r="S393" s="2">
        <v>5.2</v>
      </c>
      <c r="T393" s="2">
        <v>6.7</v>
      </c>
      <c r="U393" s="2" t="s">
        <v>17</v>
      </c>
      <c r="V393" s="2">
        <v>74</v>
      </c>
      <c r="W393" s="2">
        <v>318</v>
      </c>
      <c r="X393" s="2"/>
      <c r="Y393" s="2"/>
      <c r="Z393" s="2" t="s">
        <v>17</v>
      </c>
      <c r="AA393" s="2" t="s">
        <v>17</v>
      </c>
      <c r="AB393" s="2" t="s">
        <v>73</v>
      </c>
    </row>
    <row r="394" spans="1:28" ht="12.75" customHeight="1" x14ac:dyDescent="0.2">
      <c r="A394" s="2"/>
      <c r="B394" s="2">
        <v>1982</v>
      </c>
      <c r="C394" s="2">
        <v>4</v>
      </c>
      <c r="D394" s="2">
        <v>60</v>
      </c>
      <c r="E394" s="2">
        <v>30</v>
      </c>
      <c r="F394" s="2">
        <v>0</v>
      </c>
      <c r="G394" s="2">
        <v>0</v>
      </c>
      <c r="H394" s="2"/>
      <c r="I394" s="4"/>
      <c r="J394" s="9"/>
      <c r="K394" s="9"/>
      <c r="L394" s="9"/>
      <c r="M394" s="9"/>
      <c r="N394" s="9"/>
      <c r="O394" s="2">
        <v>32.200000000000003</v>
      </c>
      <c r="P394" s="2">
        <v>2.35</v>
      </c>
      <c r="Q394" s="2">
        <v>2576</v>
      </c>
      <c r="R394" s="2">
        <v>3556</v>
      </c>
      <c r="S394" s="2">
        <v>5</v>
      </c>
      <c r="T394" s="2">
        <v>6.5</v>
      </c>
      <c r="U394" s="2" t="s">
        <v>17</v>
      </c>
      <c r="V394" s="2">
        <v>69</v>
      </c>
      <c r="W394" s="2">
        <v>421</v>
      </c>
      <c r="X394" s="2"/>
      <c r="Y394" s="2"/>
      <c r="Z394" s="2" t="s">
        <v>17</v>
      </c>
      <c r="AA394" s="2" t="s">
        <v>17</v>
      </c>
      <c r="AB394" s="2" t="s">
        <v>73</v>
      </c>
    </row>
    <row r="395" spans="1:28" ht="12.75" customHeight="1" x14ac:dyDescent="0.2">
      <c r="A395" s="2"/>
      <c r="B395" s="2">
        <v>1982</v>
      </c>
      <c r="C395" s="2">
        <v>5</v>
      </c>
      <c r="D395" s="2">
        <v>60</v>
      </c>
      <c r="E395" s="2">
        <v>30</v>
      </c>
      <c r="F395" s="2">
        <v>30</v>
      </c>
      <c r="G395" s="2">
        <v>0</v>
      </c>
      <c r="H395" s="2"/>
      <c r="I395" s="4"/>
      <c r="J395" s="9"/>
      <c r="K395" s="9"/>
      <c r="L395" s="9"/>
      <c r="M395" s="9"/>
      <c r="N395" s="9"/>
      <c r="O395" s="2">
        <v>40.299999999999997</v>
      </c>
      <c r="P395" s="2">
        <v>2.36</v>
      </c>
      <c r="Q395" s="2">
        <v>3612</v>
      </c>
      <c r="R395" s="2">
        <v>3927</v>
      </c>
      <c r="S395" s="2">
        <v>5.3</v>
      </c>
      <c r="T395" s="2">
        <v>6.9</v>
      </c>
      <c r="U395" s="2" t="s">
        <v>17</v>
      </c>
      <c r="V395" s="2">
        <v>33</v>
      </c>
      <c r="W395" s="2">
        <v>412</v>
      </c>
      <c r="X395" s="2"/>
      <c r="Y395" s="2"/>
      <c r="Z395" s="2" t="s">
        <v>17</v>
      </c>
      <c r="AA395" s="2" t="s">
        <v>17</v>
      </c>
      <c r="AB395" s="2" t="s">
        <v>73</v>
      </c>
    </row>
    <row r="396" spans="1:28" ht="12.75" customHeight="1" x14ac:dyDescent="0.2">
      <c r="A396" s="2"/>
      <c r="B396" s="2">
        <v>1982</v>
      </c>
      <c r="C396" s="2">
        <v>6</v>
      </c>
      <c r="D396" s="2">
        <v>60</v>
      </c>
      <c r="E396" s="2">
        <v>30</v>
      </c>
      <c r="F396" s="2">
        <v>30</v>
      </c>
      <c r="G396" s="2">
        <v>0</v>
      </c>
      <c r="H396" s="2"/>
      <c r="I396" s="4"/>
      <c r="J396" s="9"/>
      <c r="K396" s="9"/>
      <c r="L396" s="9"/>
      <c r="M396" s="9"/>
      <c r="N396" s="9"/>
      <c r="O396" s="2">
        <v>43.1</v>
      </c>
      <c r="P396" s="2">
        <v>2.29</v>
      </c>
      <c r="Q396" s="2">
        <v>3822</v>
      </c>
      <c r="R396" s="2">
        <v>3696</v>
      </c>
      <c r="S396" s="2">
        <v>6</v>
      </c>
      <c r="T396" s="2">
        <v>6.8</v>
      </c>
      <c r="U396" s="2" t="s">
        <v>17</v>
      </c>
      <c r="V396" s="2">
        <v>60</v>
      </c>
      <c r="W396" s="2">
        <v>396</v>
      </c>
      <c r="X396" s="2"/>
      <c r="Y396" s="2"/>
      <c r="Z396" s="2" t="s">
        <v>17</v>
      </c>
      <c r="AA396" s="2" t="s">
        <v>17</v>
      </c>
      <c r="AB396" s="2" t="s">
        <v>73</v>
      </c>
    </row>
    <row r="397" spans="1:28" ht="12.75" customHeight="1" x14ac:dyDescent="0.2">
      <c r="A397" s="2"/>
      <c r="B397" s="2">
        <v>1983</v>
      </c>
      <c r="C397" s="2">
        <v>1</v>
      </c>
      <c r="D397" s="2">
        <v>240</v>
      </c>
      <c r="E397" s="2">
        <v>0</v>
      </c>
      <c r="F397" s="2">
        <v>0</v>
      </c>
      <c r="G397" s="2">
        <v>0</v>
      </c>
      <c r="H397" s="2"/>
      <c r="I397" s="4"/>
      <c r="J397" s="9"/>
      <c r="K397" s="9"/>
      <c r="L397" s="9"/>
      <c r="M397" s="9"/>
      <c r="N397" s="9"/>
      <c r="O397" s="2">
        <v>30.1</v>
      </c>
      <c r="P397" s="2">
        <v>1.9668000000000001</v>
      </c>
      <c r="Q397" s="2">
        <v>2807</v>
      </c>
      <c r="R397" s="2">
        <v>3493</v>
      </c>
      <c r="S397" s="2">
        <v>6.3</v>
      </c>
      <c r="T397" s="2">
        <v>6.9</v>
      </c>
      <c r="U397" s="2" t="s">
        <v>17</v>
      </c>
      <c r="V397" s="2">
        <v>26</v>
      </c>
      <c r="W397" s="2">
        <v>366</v>
      </c>
      <c r="X397" s="2"/>
      <c r="Y397" s="2"/>
      <c r="Z397" s="2" t="s">
        <v>17</v>
      </c>
      <c r="AA397" s="2" t="s">
        <v>17</v>
      </c>
      <c r="AB397" s="2" t="s">
        <v>73</v>
      </c>
    </row>
    <row r="398" spans="1:28" ht="12.75" customHeight="1" x14ac:dyDescent="0.2">
      <c r="A398" s="2"/>
      <c r="B398" s="2">
        <v>1983</v>
      </c>
      <c r="C398" s="2">
        <v>2</v>
      </c>
      <c r="D398" s="2">
        <v>0</v>
      </c>
      <c r="E398" s="2">
        <v>0</v>
      </c>
      <c r="F398" s="2">
        <v>0</v>
      </c>
      <c r="G398" s="2">
        <v>0</v>
      </c>
      <c r="H398" s="2"/>
      <c r="I398" s="4"/>
      <c r="J398" s="9"/>
      <c r="K398" s="9"/>
      <c r="L398" s="9"/>
      <c r="M398" s="9"/>
      <c r="N398" s="9"/>
      <c r="O398" s="2">
        <v>20.7</v>
      </c>
      <c r="P398" s="2">
        <v>1.6970000000000001</v>
      </c>
      <c r="Q398" s="2">
        <v>2366</v>
      </c>
      <c r="R398" s="2">
        <v>1540</v>
      </c>
      <c r="S398" s="2">
        <v>6.2</v>
      </c>
      <c r="T398" s="2">
        <v>6.8</v>
      </c>
      <c r="U398" s="2" t="s">
        <v>17</v>
      </c>
      <c r="V398" s="2">
        <v>15</v>
      </c>
      <c r="W398" s="2">
        <v>329</v>
      </c>
      <c r="X398" s="2"/>
      <c r="Y398" s="2"/>
      <c r="Z398" s="2" t="s">
        <v>17</v>
      </c>
      <c r="AA398" s="2" t="s">
        <v>17</v>
      </c>
      <c r="AB398" s="2" t="s">
        <v>73</v>
      </c>
    </row>
    <row r="399" spans="1:28" ht="12.75" customHeight="1" x14ac:dyDescent="0.2">
      <c r="A399" s="2"/>
      <c r="B399" s="2">
        <v>1983</v>
      </c>
      <c r="C399" s="2">
        <v>3</v>
      </c>
      <c r="D399" s="2">
        <v>0</v>
      </c>
      <c r="E399" s="2">
        <v>30</v>
      </c>
      <c r="F399" s="2">
        <v>0</v>
      </c>
      <c r="G399" s="2">
        <v>0</v>
      </c>
      <c r="H399" s="2"/>
      <c r="I399" s="4"/>
      <c r="J399" s="9"/>
      <c r="K399" s="9"/>
      <c r="L399" s="9"/>
      <c r="M399" s="9"/>
      <c r="N399" s="9"/>
      <c r="O399" s="2">
        <v>17.100000000000001</v>
      </c>
      <c r="P399" s="2">
        <v>1.7533000000000001</v>
      </c>
      <c r="Q399" s="2">
        <v>2528</v>
      </c>
      <c r="R399" s="2">
        <v>3696</v>
      </c>
      <c r="S399" s="2">
        <v>5.8</v>
      </c>
      <c r="T399" s="2">
        <v>6.8</v>
      </c>
      <c r="U399" s="2" t="s">
        <v>17</v>
      </c>
      <c r="V399" s="2">
        <v>90</v>
      </c>
      <c r="W399" s="2">
        <v>309</v>
      </c>
      <c r="X399" s="2"/>
      <c r="Y399" s="2"/>
      <c r="Z399" s="2" t="s">
        <v>17</v>
      </c>
      <c r="AA399" s="2" t="s">
        <v>17</v>
      </c>
      <c r="AB399" s="2" t="s">
        <v>73</v>
      </c>
    </row>
    <row r="400" spans="1:28" ht="12.75" customHeight="1" x14ac:dyDescent="0.2">
      <c r="A400" s="2"/>
      <c r="B400" s="2">
        <v>1983</v>
      </c>
      <c r="C400" s="2">
        <v>4</v>
      </c>
      <c r="D400" s="2">
        <v>60</v>
      </c>
      <c r="E400" s="2">
        <v>30</v>
      </c>
      <c r="F400" s="2">
        <v>0</v>
      </c>
      <c r="G400" s="2">
        <v>0</v>
      </c>
      <c r="H400" s="2"/>
      <c r="I400" s="4"/>
      <c r="J400" s="9"/>
      <c r="K400" s="9"/>
      <c r="L400" s="9"/>
      <c r="M400" s="9"/>
      <c r="N400" s="9"/>
      <c r="O400" s="2">
        <v>27.9</v>
      </c>
      <c r="P400" s="2">
        <v>2.1572</v>
      </c>
      <c r="Q400" s="2">
        <v>2961</v>
      </c>
      <c r="R400" s="2">
        <v>3493</v>
      </c>
      <c r="S400" s="2">
        <v>5.7</v>
      </c>
      <c r="T400" s="2">
        <v>6.7</v>
      </c>
      <c r="U400" s="2" t="s">
        <v>17</v>
      </c>
      <c r="V400" s="2">
        <v>67</v>
      </c>
      <c r="W400" s="2">
        <v>319</v>
      </c>
      <c r="X400" s="2"/>
      <c r="Y400" s="2"/>
      <c r="Z400" s="2" t="s">
        <v>17</v>
      </c>
      <c r="AA400" s="2" t="s">
        <v>17</v>
      </c>
      <c r="AB400" s="2" t="s">
        <v>73</v>
      </c>
    </row>
    <row r="401" spans="1:28" ht="12.75" customHeight="1" x14ac:dyDescent="0.2">
      <c r="A401" s="2"/>
      <c r="B401" s="2">
        <v>1983</v>
      </c>
      <c r="C401" s="2">
        <v>5</v>
      </c>
      <c r="D401" s="2">
        <v>60</v>
      </c>
      <c r="E401" s="2">
        <v>30</v>
      </c>
      <c r="F401" s="2">
        <v>30</v>
      </c>
      <c r="G401" s="2">
        <v>0</v>
      </c>
      <c r="H401" s="2"/>
      <c r="I401" s="4"/>
      <c r="J401" s="9"/>
      <c r="K401" s="9"/>
      <c r="L401" s="9"/>
      <c r="M401" s="9"/>
      <c r="N401" s="9"/>
      <c r="O401" s="2">
        <v>25.4</v>
      </c>
      <c r="P401" s="2">
        <v>2.1242000000000001</v>
      </c>
      <c r="Q401" s="2">
        <v>2660</v>
      </c>
      <c r="R401" s="2">
        <v>2912</v>
      </c>
      <c r="S401" s="2">
        <v>5.7</v>
      </c>
      <c r="T401" s="2">
        <v>6.8</v>
      </c>
      <c r="U401" s="2" t="s">
        <v>17</v>
      </c>
      <c r="V401" s="2">
        <v>58</v>
      </c>
      <c r="W401" s="2">
        <v>383</v>
      </c>
      <c r="X401" s="2"/>
      <c r="Y401" s="2"/>
      <c r="Z401" s="2" t="s">
        <v>17</v>
      </c>
      <c r="AA401" s="2" t="s">
        <v>17</v>
      </c>
      <c r="AB401" s="2" t="s">
        <v>73</v>
      </c>
    </row>
    <row r="402" spans="1:28" ht="12.75" customHeight="1" x14ac:dyDescent="0.2">
      <c r="A402" s="2"/>
      <c r="B402" s="2">
        <v>1983</v>
      </c>
      <c r="C402" s="2">
        <v>6</v>
      </c>
      <c r="D402" s="2">
        <v>60</v>
      </c>
      <c r="E402" s="2">
        <v>30</v>
      </c>
      <c r="F402" s="2">
        <v>30</v>
      </c>
      <c r="G402" s="2">
        <v>0</v>
      </c>
      <c r="H402" s="2"/>
      <c r="I402" s="4"/>
      <c r="J402" s="9"/>
      <c r="K402" s="9"/>
      <c r="L402" s="9"/>
      <c r="M402" s="9"/>
      <c r="N402" s="9"/>
      <c r="O402" s="2">
        <v>25.1</v>
      </c>
      <c r="P402" s="2">
        <v>2.1242000000000001</v>
      </c>
      <c r="Q402" s="2">
        <v>2667</v>
      </c>
      <c r="R402" s="2">
        <v>3402</v>
      </c>
      <c r="S402" s="2">
        <v>6</v>
      </c>
      <c r="T402" s="2">
        <v>6.9</v>
      </c>
      <c r="U402" s="2" t="s">
        <v>17</v>
      </c>
      <c r="V402" s="2">
        <v>51</v>
      </c>
      <c r="W402" s="2">
        <v>382</v>
      </c>
      <c r="X402" s="2"/>
      <c r="Y402" s="2"/>
      <c r="Z402" s="2" t="s">
        <v>17</v>
      </c>
      <c r="AA402" s="2" t="s">
        <v>17</v>
      </c>
      <c r="AB402" s="2" t="s">
        <v>73</v>
      </c>
    </row>
    <row r="403" spans="1:28" ht="12.75" customHeight="1" x14ac:dyDescent="0.2">
      <c r="A403" s="2"/>
      <c r="B403" s="2">
        <v>1984</v>
      </c>
      <c r="C403" s="2">
        <v>1</v>
      </c>
      <c r="D403" s="2">
        <v>0</v>
      </c>
      <c r="E403" s="2">
        <v>0</v>
      </c>
      <c r="F403" s="2">
        <v>0</v>
      </c>
      <c r="G403" s="2">
        <v>0</v>
      </c>
      <c r="H403" s="2"/>
      <c r="I403" s="4"/>
      <c r="J403" s="9"/>
      <c r="K403" s="9"/>
      <c r="L403" s="9"/>
      <c r="M403" s="9"/>
      <c r="N403" s="9"/>
      <c r="O403" s="2">
        <v>44</v>
      </c>
      <c r="P403" s="2">
        <v>2.0699999999999998</v>
      </c>
      <c r="Q403" s="2">
        <v>4700</v>
      </c>
      <c r="R403" s="2">
        <v>3100</v>
      </c>
      <c r="S403" s="2">
        <v>5.7</v>
      </c>
      <c r="T403" s="2">
        <v>6.8</v>
      </c>
      <c r="U403" s="2" t="s">
        <v>17</v>
      </c>
      <c r="V403" s="2">
        <v>29</v>
      </c>
      <c r="W403" s="2">
        <v>393</v>
      </c>
      <c r="X403" s="2"/>
      <c r="Y403" s="2"/>
      <c r="Z403" s="2" t="s">
        <v>17</v>
      </c>
      <c r="AA403" s="2" t="s">
        <v>17</v>
      </c>
      <c r="AB403" s="2" t="s">
        <v>73</v>
      </c>
    </row>
    <row r="404" spans="1:28" ht="12.75" customHeight="1" x14ac:dyDescent="0.2">
      <c r="A404" s="2"/>
      <c r="B404" s="2">
        <v>1984</v>
      </c>
      <c r="C404" s="2">
        <v>2</v>
      </c>
      <c r="D404" s="2">
        <v>0</v>
      </c>
      <c r="E404" s="2">
        <v>0</v>
      </c>
      <c r="F404" s="2">
        <v>0</v>
      </c>
      <c r="G404" s="2">
        <v>0</v>
      </c>
      <c r="H404" s="2"/>
      <c r="I404" s="4"/>
      <c r="J404" s="9"/>
      <c r="K404" s="9"/>
      <c r="L404" s="9"/>
      <c r="M404" s="9"/>
      <c r="N404" s="9"/>
      <c r="O404" s="2">
        <v>19.7</v>
      </c>
      <c r="P404" s="2">
        <v>1.9</v>
      </c>
      <c r="Q404" s="2">
        <v>4200</v>
      </c>
      <c r="R404" s="2">
        <v>3000</v>
      </c>
      <c r="S404" s="2">
        <v>5.7</v>
      </c>
      <c r="T404" s="2">
        <v>6.8</v>
      </c>
      <c r="U404" s="2" t="s">
        <v>17</v>
      </c>
      <c r="V404" s="2">
        <v>20</v>
      </c>
      <c r="W404" s="2">
        <v>320</v>
      </c>
      <c r="X404" s="2"/>
      <c r="Y404" s="2"/>
      <c r="Z404" s="2" t="s">
        <v>17</v>
      </c>
      <c r="AA404" s="2" t="s">
        <v>17</v>
      </c>
      <c r="AB404" s="2" t="s">
        <v>73</v>
      </c>
    </row>
    <row r="405" spans="1:28" ht="12.75" customHeight="1" x14ac:dyDescent="0.2">
      <c r="A405" s="2"/>
      <c r="B405" s="2">
        <v>1984</v>
      </c>
      <c r="C405" s="2">
        <v>3</v>
      </c>
      <c r="D405" s="2">
        <v>0</v>
      </c>
      <c r="E405" s="2">
        <v>30</v>
      </c>
      <c r="F405" s="2">
        <v>0</v>
      </c>
      <c r="G405" s="2">
        <v>0</v>
      </c>
      <c r="H405" s="2"/>
      <c r="I405" s="4"/>
      <c r="J405" s="9"/>
      <c r="K405" s="9"/>
      <c r="L405" s="9"/>
      <c r="M405" s="9"/>
      <c r="N405" s="9"/>
      <c r="O405" s="2">
        <v>29.6</v>
      </c>
      <c r="P405" s="2">
        <v>1.86</v>
      </c>
      <c r="Q405" s="2">
        <v>5300</v>
      </c>
      <c r="R405" s="2">
        <v>3200</v>
      </c>
      <c r="S405" s="2">
        <v>5.5</v>
      </c>
      <c r="T405" s="2">
        <v>6.7</v>
      </c>
      <c r="U405" s="2" t="s">
        <v>17</v>
      </c>
      <c r="V405" s="2">
        <v>89</v>
      </c>
      <c r="W405" s="2">
        <v>312</v>
      </c>
      <c r="X405" s="2"/>
      <c r="Y405" s="2"/>
      <c r="Z405" s="2" t="s">
        <v>17</v>
      </c>
      <c r="AA405" s="2" t="s">
        <v>17</v>
      </c>
      <c r="AB405" s="2" t="s">
        <v>73</v>
      </c>
    </row>
    <row r="406" spans="1:28" ht="12.75" customHeight="1" x14ac:dyDescent="0.2">
      <c r="A406" s="2"/>
      <c r="B406" s="2">
        <v>1984</v>
      </c>
      <c r="C406" s="2">
        <v>4</v>
      </c>
      <c r="D406" s="2">
        <v>60</v>
      </c>
      <c r="E406" s="2">
        <v>30</v>
      </c>
      <c r="F406" s="2">
        <v>0</v>
      </c>
      <c r="G406" s="2">
        <v>0</v>
      </c>
      <c r="H406" s="2"/>
      <c r="I406" s="4"/>
      <c r="J406" s="9"/>
      <c r="K406" s="9"/>
      <c r="L406" s="9"/>
      <c r="M406" s="9"/>
      <c r="N406" s="9"/>
      <c r="O406" s="2">
        <v>31.8</v>
      </c>
      <c r="P406" s="2">
        <v>2.2599999999999998</v>
      </c>
      <c r="Q406" s="2">
        <v>4300</v>
      </c>
      <c r="R406" s="2">
        <v>2900</v>
      </c>
      <c r="S406" s="2">
        <v>5.2</v>
      </c>
      <c r="T406" s="2">
        <v>6.5</v>
      </c>
      <c r="U406" s="2" t="s">
        <v>17</v>
      </c>
      <c r="V406" s="2">
        <v>69</v>
      </c>
      <c r="W406" s="2">
        <v>332</v>
      </c>
      <c r="X406" s="2"/>
      <c r="Y406" s="2"/>
      <c r="Z406" s="2" t="s">
        <v>17</v>
      </c>
      <c r="AA406" s="2" t="s">
        <v>17</v>
      </c>
      <c r="AB406" s="2" t="s">
        <v>73</v>
      </c>
    </row>
    <row r="407" spans="1:28" ht="12.75" customHeight="1" x14ac:dyDescent="0.2">
      <c r="A407" s="2"/>
      <c r="B407" s="2">
        <v>1984</v>
      </c>
      <c r="C407" s="2">
        <v>5</v>
      </c>
      <c r="D407" s="2">
        <v>60</v>
      </c>
      <c r="E407" s="2">
        <v>30</v>
      </c>
      <c r="F407" s="2">
        <v>30</v>
      </c>
      <c r="G407" s="2">
        <v>0</v>
      </c>
      <c r="H407" s="2"/>
      <c r="I407" s="4"/>
      <c r="J407" s="9"/>
      <c r="K407" s="9"/>
      <c r="L407" s="9"/>
      <c r="M407" s="9"/>
      <c r="N407" s="9"/>
      <c r="O407" s="2">
        <v>32.6</v>
      </c>
      <c r="P407" s="2">
        <v>2.35</v>
      </c>
      <c r="Q407" s="2">
        <v>4800</v>
      </c>
      <c r="R407" s="2">
        <v>3300</v>
      </c>
      <c r="S407" s="2">
        <v>5.4</v>
      </c>
      <c r="T407" s="2">
        <v>6.6</v>
      </c>
      <c r="U407" s="2" t="s">
        <v>17</v>
      </c>
      <c r="V407" s="2">
        <v>67</v>
      </c>
      <c r="W407" s="2">
        <v>488</v>
      </c>
      <c r="X407" s="2"/>
      <c r="Y407" s="2"/>
      <c r="Z407" s="2" t="s">
        <v>17</v>
      </c>
      <c r="AA407" s="2" t="s">
        <v>17</v>
      </c>
      <c r="AB407" s="2" t="s">
        <v>73</v>
      </c>
    </row>
    <row r="408" spans="1:28" ht="12.75" customHeight="1" x14ac:dyDescent="0.2">
      <c r="A408" s="2"/>
      <c r="B408" s="2">
        <v>1984</v>
      </c>
      <c r="C408" s="2">
        <v>6</v>
      </c>
      <c r="D408" s="2">
        <v>60</v>
      </c>
      <c r="E408" s="2">
        <v>30</v>
      </c>
      <c r="F408" s="2">
        <v>30</v>
      </c>
      <c r="G408" s="2">
        <v>0</v>
      </c>
      <c r="H408" s="2"/>
      <c r="I408" s="4"/>
      <c r="J408" s="9"/>
      <c r="K408" s="9"/>
      <c r="L408" s="9"/>
      <c r="M408" s="9"/>
      <c r="N408" s="9"/>
      <c r="O408" s="2">
        <v>41.2</v>
      </c>
      <c r="P408" s="2">
        <v>2.3199999999999998</v>
      </c>
      <c r="Q408" s="2">
        <v>3100</v>
      </c>
      <c r="R408" s="2">
        <v>3100</v>
      </c>
      <c r="S408" s="2">
        <v>5.9</v>
      </c>
      <c r="T408" s="2">
        <v>6.6</v>
      </c>
      <c r="U408" s="2" t="s">
        <v>17</v>
      </c>
      <c r="V408" s="2">
        <v>52</v>
      </c>
      <c r="W408" s="2">
        <v>410</v>
      </c>
      <c r="X408" s="2"/>
      <c r="Y408" s="2"/>
      <c r="Z408" s="2" t="s">
        <v>17</v>
      </c>
      <c r="AA408" s="2" t="s">
        <v>17</v>
      </c>
      <c r="AB408" s="2" t="s">
        <v>73</v>
      </c>
    </row>
    <row r="409" spans="1:28" ht="12.75" customHeight="1" x14ac:dyDescent="0.2">
      <c r="A409" s="2"/>
      <c r="B409" s="2">
        <v>1985</v>
      </c>
      <c r="C409" s="2">
        <v>1</v>
      </c>
      <c r="D409" s="2">
        <v>0</v>
      </c>
      <c r="E409" s="2">
        <v>0</v>
      </c>
      <c r="F409" s="2">
        <v>0</v>
      </c>
      <c r="G409" s="2">
        <v>0</v>
      </c>
      <c r="H409" s="2"/>
      <c r="I409" s="4"/>
      <c r="J409" s="9"/>
      <c r="K409" s="9"/>
      <c r="L409" s="9"/>
      <c r="M409" s="9"/>
      <c r="N409" s="9"/>
      <c r="O409" s="2">
        <v>30.5</v>
      </c>
      <c r="P409" s="2">
        <v>2.1</v>
      </c>
      <c r="Q409" s="2">
        <v>4200</v>
      </c>
      <c r="R409" s="2">
        <v>9500</v>
      </c>
      <c r="S409" s="2" t="s">
        <v>17</v>
      </c>
      <c r="T409" s="2" t="s">
        <v>17</v>
      </c>
      <c r="U409" s="2" t="s">
        <v>17</v>
      </c>
      <c r="V409" s="2" t="s">
        <v>17</v>
      </c>
      <c r="W409" s="2" t="s">
        <v>17</v>
      </c>
      <c r="X409" s="2"/>
      <c r="Y409" s="2"/>
      <c r="Z409" s="2" t="s">
        <v>17</v>
      </c>
      <c r="AA409" s="2" t="s">
        <v>17</v>
      </c>
      <c r="AB409" s="2" t="s">
        <v>73</v>
      </c>
    </row>
    <row r="410" spans="1:28" ht="12.75" customHeight="1" x14ac:dyDescent="0.2">
      <c r="A410" s="2"/>
      <c r="B410" s="2">
        <v>1985</v>
      </c>
      <c r="C410" s="2">
        <v>2</v>
      </c>
      <c r="D410" s="2">
        <v>0</v>
      </c>
      <c r="E410" s="2">
        <v>0</v>
      </c>
      <c r="F410" s="2">
        <v>0</v>
      </c>
      <c r="G410" s="2">
        <v>0</v>
      </c>
      <c r="H410" s="2"/>
      <c r="I410" s="4"/>
      <c r="J410" s="9"/>
      <c r="K410" s="9"/>
      <c r="L410" s="9"/>
      <c r="M410" s="9"/>
      <c r="N410" s="9"/>
      <c r="O410" s="2">
        <v>14.1</v>
      </c>
      <c r="P410" s="2">
        <v>2.31</v>
      </c>
      <c r="Q410" s="2">
        <v>4900</v>
      </c>
      <c r="R410" s="2">
        <v>7900</v>
      </c>
      <c r="S410" s="2" t="s">
        <v>17</v>
      </c>
      <c r="T410" s="2" t="s">
        <v>17</v>
      </c>
      <c r="U410" s="2" t="s">
        <v>17</v>
      </c>
      <c r="V410" s="2" t="s">
        <v>17</v>
      </c>
      <c r="W410" s="2" t="s">
        <v>17</v>
      </c>
      <c r="X410" s="2"/>
      <c r="Y410" s="2"/>
      <c r="Z410" s="2" t="s">
        <v>17</v>
      </c>
      <c r="AA410" s="2" t="s">
        <v>17</v>
      </c>
      <c r="AB410" s="2" t="s">
        <v>73</v>
      </c>
    </row>
    <row r="411" spans="1:28" ht="12.75" customHeight="1" x14ac:dyDescent="0.2">
      <c r="A411" s="2"/>
      <c r="B411" s="2">
        <v>1985</v>
      </c>
      <c r="C411" s="2">
        <v>3</v>
      </c>
      <c r="D411" s="2">
        <v>0</v>
      </c>
      <c r="E411" s="2">
        <v>30</v>
      </c>
      <c r="F411" s="2">
        <v>0</v>
      </c>
      <c r="G411" s="2">
        <v>0</v>
      </c>
      <c r="H411" s="2"/>
      <c r="I411" s="4"/>
      <c r="J411" s="9"/>
      <c r="K411" s="9"/>
      <c r="L411" s="9"/>
      <c r="M411" s="9"/>
      <c r="N411" s="9"/>
      <c r="O411" s="2">
        <v>11</v>
      </c>
      <c r="P411" s="2">
        <v>2.2000000000000002</v>
      </c>
      <c r="Q411" s="2">
        <v>6000</v>
      </c>
      <c r="R411" s="2">
        <v>8900</v>
      </c>
      <c r="S411" s="2" t="s">
        <v>17</v>
      </c>
      <c r="T411" s="2" t="s">
        <v>17</v>
      </c>
      <c r="U411" s="2" t="s">
        <v>17</v>
      </c>
      <c r="V411" s="2" t="s">
        <v>17</v>
      </c>
      <c r="W411" s="2" t="s">
        <v>17</v>
      </c>
      <c r="X411" s="2"/>
      <c r="Y411" s="2"/>
      <c r="Z411" s="2" t="s">
        <v>17</v>
      </c>
      <c r="AA411" s="2" t="s">
        <v>17</v>
      </c>
      <c r="AB411" s="2" t="s">
        <v>73</v>
      </c>
    </row>
    <row r="412" spans="1:28" ht="12.75" customHeight="1" x14ac:dyDescent="0.2">
      <c r="A412" s="2"/>
      <c r="B412" s="2">
        <v>1985</v>
      </c>
      <c r="C412" s="2">
        <v>4</v>
      </c>
      <c r="D412" s="2">
        <v>60</v>
      </c>
      <c r="E412" s="2">
        <v>30</v>
      </c>
      <c r="F412" s="2">
        <v>0</v>
      </c>
      <c r="G412" s="2">
        <v>0</v>
      </c>
      <c r="H412" s="2"/>
      <c r="I412" s="4"/>
      <c r="J412" s="9"/>
      <c r="K412" s="9"/>
      <c r="L412" s="9"/>
      <c r="M412" s="9"/>
      <c r="N412" s="9"/>
      <c r="O412" s="2">
        <v>22.2</v>
      </c>
      <c r="P412" s="2">
        <v>2.2999999999999998</v>
      </c>
      <c r="Q412" s="2">
        <v>5200</v>
      </c>
      <c r="R412" s="2">
        <v>9000</v>
      </c>
      <c r="S412" s="2" t="s">
        <v>17</v>
      </c>
      <c r="T412" s="2" t="s">
        <v>17</v>
      </c>
      <c r="U412" s="2" t="s">
        <v>17</v>
      </c>
      <c r="V412" s="2" t="s">
        <v>17</v>
      </c>
      <c r="W412" s="2" t="s">
        <v>17</v>
      </c>
      <c r="X412" s="2"/>
      <c r="Y412" s="2"/>
      <c r="Z412" s="2" t="s">
        <v>17</v>
      </c>
      <c r="AA412" s="2" t="s">
        <v>17</v>
      </c>
      <c r="AB412" s="2" t="s">
        <v>73</v>
      </c>
    </row>
    <row r="413" spans="1:28" ht="12.75" customHeight="1" x14ac:dyDescent="0.2">
      <c r="A413" s="2"/>
      <c r="B413" s="2">
        <v>1985</v>
      </c>
      <c r="C413" s="2">
        <v>5</v>
      </c>
      <c r="D413" s="2">
        <v>60</v>
      </c>
      <c r="E413" s="2">
        <v>30</v>
      </c>
      <c r="F413" s="2">
        <v>30</v>
      </c>
      <c r="G413" s="2">
        <v>0</v>
      </c>
      <c r="H413" s="2"/>
      <c r="I413" s="4"/>
      <c r="J413" s="9"/>
      <c r="K413" s="9"/>
      <c r="L413" s="9"/>
      <c r="M413" s="9"/>
      <c r="N413" s="9"/>
      <c r="O413" s="2">
        <v>23.4</v>
      </c>
      <c r="P413" s="2">
        <v>2.42</v>
      </c>
      <c r="Q413" s="2">
        <v>5500</v>
      </c>
      <c r="R413" s="2">
        <v>8700</v>
      </c>
      <c r="S413" s="2" t="s">
        <v>17</v>
      </c>
      <c r="T413" s="2" t="s">
        <v>17</v>
      </c>
      <c r="U413" s="2" t="s">
        <v>17</v>
      </c>
      <c r="V413" s="2" t="s">
        <v>17</v>
      </c>
      <c r="W413" s="2" t="s">
        <v>17</v>
      </c>
      <c r="X413" s="2"/>
      <c r="Y413" s="2"/>
      <c r="Z413" s="2" t="s">
        <v>17</v>
      </c>
      <c r="AA413" s="2" t="s">
        <v>17</v>
      </c>
      <c r="AB413" s="2" t="s">
        <v>73</v>
      </c>
    </row>
    <row r="414" spans="1:28" ht="12.75" customHeight="1" x14ac:dyDescent="0.2">
      <c r="A414" s="2"/>
      <c r="B414" s="2">
        <v>1985</v>
      </c>
      <c r="C414" s="2">
        <v>6</v>
      </c>
      <c r="D414" s="2">
        <v>60</v>
      </c>
      <c r="E414" s="2">
        <v>30</v>
      </c>
      <c r="F414" s="2">
        <v>30</v>
      </c>
      <c r="G414" s="2">
        <v>0</v>
      </c>
      <c r="H414" s="2"/>
      <c r="I414" s="4"/>
      <c r="J414" s="9"/>
      <c r="K414" s="9"/>
      <c r="L414" s="9"/>
      <c r="M414" s="9"/>
      <c r="N414" s="9"/>
      <c r="O414" s="2">
        <v>28.4</v>
      </c>
      <c r="P414" s="2">
        <v>2.39</v>
      </c>
      <c r="Q414" s="2">
        <v>4700</v>
      </c>
      <c r="R414" s="2">
        <v>8300</v>
      </c>
      <c r="S414" s="2" t="s">
        <v>17</v>
      </c>
      <c r="T414" s="2" t="s">
        <v>17</v>
      </c>
      <c r="U414" s="2" t="s">
        <v>17</v>
      </c>
      <c r="V414" s="2" t="s">
        <v>17</v>
      </c>
      <c r="W414" s="2" t="s">
        <v>17</v>
      </c>
      <c r="X414" s="2"/>
      <c r="Y414" s="2"/>
      <c r="Z414" s="2" t="s">
        <v>17</v>
      </c>
      <c r="AA414" s="2" t="s">
        <v>17</v>
      </c>
      <c r="AB414" s="2" t="s">
        <v>73</v>
      </c>
    </row>
    <row r="415" spans="1:28" ht="12.75" customHeight="1" x14ac:dyDescent="0.2">
      <c r="A415" s="2"/>
      <c r="B415" s="2">
        <v>1986</v>
      </c>
      <c r="C415" s="2">
        <v>1</v>
      </c>
      <c r="D415" s="2">
        <v>0</v>
      </c>
      <c r="E415" s="2">
        <v>0</v>
      </c>
      <c r="F415" s="2">
        <v>0</v>
      </c>
      <c r="G415" s="2">
        <v>0</v>
      </c>
      <c r="H415" s="2"/>
      <c r="I415" s="4"/>
      <c r="J415" s="9"/>
      <c r="K415" s="9"/>
      <c r="L415" s="9"/>
      <c r="M415" s="9"/>
      <c r="N415" s="9"/>
      <c r="O415" s="2">
        <v>18.2</v>
      </c>
      <c r="P415" s="2">
        <v>1.76</v>
      </c>
      <c r="Q415" s="2">
        <v>4300</v>
      </c>
      <c r="R415" s="2">
        <v>4700</v>
      </c>
      <c r="S415" s="2">
        <v>6.1</v>
      </c>
      <c r="T415" s="2">
        <v>6.9</v>
      </c>
      <c r="U415" s="2" t="s">
        <v>17</v>
      </c>
      <c r="V415" s="2">
        <v>58</v>
      </c>
      <c r="W415" s="2">
        <v>550</v>
      </c>
      <c r="X415" s="2"/>
      <c r="Y415" s="2"/>
      <c r="Z415" s="2" t="s">
        <v>17</v>
      </c>
      <c r="AA415" s="2" t="s">
        <v>17</v>
      </c>
      <c r="AB415" s="2" t="s">
        <v>73</v>
      </c>
    </row>
    <row r="416" spans="1:28" ht="12.75" customHeight="1" x14ac:dyDescent="0.2">
      <c r="A416" s="2"/>
      <c r="B416" s="2">
        <v>1986</v>
      </c>
      <c r="C416" s="2">
        <v>2</v>
      </c>
      <c r="D416" s="2">
        <v>0</v>
      </c>
      <c r="E416" s="2">
        <v>0</v>
      </c>
      <c r="F416" s="2">
        <v>0</v>
      </c>
      <c r="G416" s="2">
        <v>0</v>
      </c>
      <c r="H416" s="2"/>
      <c r="I416" s="4"/>
      <c r="J416" s="9"/>
      <c r="K416" s="9"/>
      <c r="L416" s="9"/>
      <c r="M416" s="9"/>
      <c r="N416" s="9"/>
      <c r="O416" s="2">
        <v>12.9</v>
      </c>
      <c r="P416" s="2">
        <v>1.85</v>
      </c>
      <c r="Q416" s="2">
        <v>3900</v>
      </c>
      <c r="R416" s="2">
        <v>4600</v>
      </c>
      <c r="S416" s="2">
        <v>5.8</v>
      </c>
      <c r="T416" s="2">
        <v>6.9</v>
      </c>
      <c r="U416" s="2" t="s">
        <v>17</v>
      </c>
      <c r="V416" s="2">
        <v>9</v>
      </c>
      <c r="W416" s="2">
        <v>348</v>
      </c>
      <c r="X416" s="2"/>
      <c r="Y416" s="2"/>
      <c r="Z416" s="2" t="s">
        <v>17</v>
      </c>
      <c r="AA416" s="2" t="s">
        <v>17</v>
      </c>
      <c r="AB416" s="2" t="s">
        <v>73</v>
      </c>
    </row>
    <row r="417" spans="1:28" ht="12.75" customHeight="1" x14ac:dyDescent="0.2">
      <c r="A417" s="2"/>
      <c r="B417" s="2">
        <v>1986</v>
      </c>
      <c r="C417" s="2">
        <v>3</v>
      </c>
      <c r="D417" s="2">
        <v>0</v>
      </c>
      <c r="E417" s="2">
        <v>30</v>
      </c>
      <c r="F417" s="2">
        <v>0</v>
      </c>
      <c r="G417" s="2">
        <v>0</v>
      </c>
      <c r="H417" s="2"/>
      <c r="I417" s="4"/>
      <c r="J417" s="9"/>
      <c r="K417" s="9"/>
      <c r="L417" s="9"/>
      <c r="M417" s="9"/>
      <c r="N417" s="9"/>
      <c r="O417" s="2">
        <v>13.5</v>
      </c>
      <c r="P417" s="2">
        <v>1.93</v>
      </c>
      <c r="Q417" s="2">
        <v>3900</v>
      </c>
      <c r="R417" s="2">
        <v>4400</v>
      </c>
      <c r="S417" s="2">
        <v>5.7</v>
      </c>
      <c r="T417" s="2">
        <v>6.8</v>
      </c>
      <c r="U417" s="2" t="s">
        <v>17</v>
      </c>
      <c r="V417" s="2">
        <v>93</v>
      </c>
      <c r="W417" s="2">
        <v>317</v>
      </c>
      <c r="X417" s="2"/>
      <c r="Y417" s="2"/>
      <c r="Z417" s="2" t="s">
        <v>17</v>
      </c>
      <c r="AA417" s="2" t="s">
        <v>17</v>
      </c>
      <c r="AB417" s="2" t="s">
        <v>73</v>
      </c>
    </row>
    <row r="418" spans="1:28" ht="12.75" customHeight="1" x14ac:dyDescent="0.2">
      <c r="A418" s="2"/>
      <c r="B418" s="2">
        <v>1986</v>
      </c>
      <c r="C418" s="2">
        <v>4</v>
      </c>
      <c r="D418" s="2">
        <v>60</v>
      </c>
      <c r="E418" s="2">
        <v>30</v>
      </c>
      <c r="F418" s="2">
        <v>0</v>
      </c>
      <c r="G418" s="2">
        <v>0</v>
      </c>
      <c r="H418" s="2"/>
      <c r="I418" s="4"/>
      <c r="J418" s="9"/>
      <c r="K418" s="9"/>
      <c r="L418" s="9"/>
      <c r="M418" s="9"/>
      <c r="N418" s="9"/>
      <c r="O418" s="2">
        <v>13.2</v>
      </c>
      <c r="P418" s="2">
        <v>1.78</v>
      </c>
      <c r="Q418" s="2">
        <v>4000</v>
      </c>
      <c r="R418" s="2">
        <v>4300</v>
      </c>
      <c r="S418" s="2">
        <v>5.3</v>
      </c>
      <c r="T418" s="2">
        <v>6.7</v>
      </c>
      <c r="U418" s="2" t="s">
        <v>17</v>
      </c>
      <c r="V418" s="2">
        <v>79</v>
      </c>
      <c r="W418" s="2">
        <v>385</v>
      </c>
      <c r="X418" s="2"/>
      <c r="Y418" s="2"/>
      <c r="Z418" s="2" t="s">
        <v>17</v>
      </c>
      <c r="AA418" s="2" t="s">
        <v>17</v>
      </c>
      <c r="AB418" s="2" t="s">
        <v>73</v>
      </c>
    </row>
    <row r="419" spans="1:28" ht="12.75" customHeight="1" x14ac:dyDescent="0.2">
      <c r="A419" s="2"/>
      <c r="B419" s="2">
        <v>1986</v>
      </c>
      <c r="C419" s="2">
        <v>5</v>
      </c>
      <c r="D419" s="2">
        <v>60</v>
      </c>
      <c r="E419" s="2">
        <v>30</v>
      </c>
      <c r="F419" s="2">
        <v>30</v>
      </c>
      <c r="G419" s="2">
        <v>0</v>
      </c>
      <c r="H419" s="2"/>
      <c r="I419" s="4"/>
      <c r="J419" s="9"/>
      <c r="K419" s="9"/>
      <c r="L419" s="9"/>
      <c r="M419" s="9"/>
      <c r="N419" s="9"/>
      <c r="O419" s="2">
        <v>21.3</v>
      </c>
      <c r="P419" s="2">
        <v>1.98</v>
      </c>
      <c r="Q419" s="2">
        <v>4400</v>
      </c>
      <c r="R419" s="2">
        <v>4500</v>
      </c>
      <c r="S419" s="2">
        <v>6.1</v>
      </c>
      <c r="T419" s="2">
        <v>6.7</v>
      </c>
      <c r="U419" s="2" t="s">
        <v>17</v>
      </c>
      <c r="V419" s="2">
        <v>62</v>
      </c>
      <c r="W419" s="2">
        <v>512</v>
      </c>
      <c r="X419" s="2"/>
      <c r="Y419" s="2"/>
      <c r="Z419" s="2" t="s">
        <v>17</v>
      </c>
      <c r="AA419" s="2" t="s">
        <v>17</v>
      </c>
      <c r="AB419" s="2" t="s">
        <v>73</v>
      </c>
    </row>
    <row r="420" spans="1:28" ht="12.75" customHeight="1" x14ac:dyDescent="0.2">
      <c r="A420" s="2"/>
      <c r="B420" s="2">
        <v>1986</v>
      </c>
      <c r="C420" s="2">
        <v>6</v>
      </c>
      <c r="D420" s="2">
        <v>60</v>
      </c>
      <c r="E420" s="2">
        <v>30</v>
      </c>
      <c r="F420" s="2">
        <v>30</v>
      </c>
      <c r="G420" s="2">
        <v>0</v>
      </c>
      <c r="H420" s="2"/>
      <c r="I420" s="4"/>
      <c r="J420" s="9"/>
      <c r="K420" s="9"/>
      <c r="L420" s="9"/>
      <c r="M420" s="9"/>
      <c r="N420" s="9"/>
      <c r="O420" s="2">
        <v>24.3</v>
      </c>
      <c r="P420" s="2">
        <v>1.94</v>
      </c>
      <c r="Q420" s="2">
        <v>4400</v>
      </c>
      <c r="R420" s="2">
        <v>4600</v>
      </c>
      <c r="S420" s="2">
        <v>5.5</v>
      </c>
      <c r="T420" s="2">
        <v>6.8</v>
      </c>
      <c r="U420" s="2" t="s">
        <v>17</v>
      </c>
      <c r="V420" s="2">
        <v>81</v>
      </c>
      <c r="W420" s="2">
        <v>548</v>
      </c>
      <c r="X420" s="2"/>
      <c r="Y420" s="2"/>
      <c r="Z420" s="2" t="s">
        <v>17</v>
      </c>
      <c r="AA420" s="2" t="s">
        <v>17</v>
      </c>
      <c r="AB420" s="2" t="s">
        <v>73</v>
      </c>
    </row>
    <row r="421" spans="1:28" ht="12.75" customHeight="1" x14ac:dyDescent="0.2">
      <c r="A421" s="2"/>
      <c r="B421" s="108">
        <v>1987</v>
      </c>
      <c r="C421" s="108">
        <v>1</v>
      </c>
      <c r="D421" s="108">
        <v>240</v>
      </c>
      <c r="E421" s="2">
        <v>0</v>
      </c>
      <c r="F421" s="2">
        <v>0</v>
      </c>
      <c r="G421" s="2">
        <v>0</v>
      </c>
      <c r="H421" s="2"/>
      <c r="I421" s="4"/>
      <c r="J421" s="9"/>
      <c r="K421" s="9"/>
      <c r="L421" s="9"/>
      <c r="M421" s="9"/>
      <c r="N421" s="9"/>
      <c r="O421" s="2">
        <v>13.2</v>
      </c>
      <c r="P421" s="2" t="s">
        <v>17</v>
      </c>
      <c r="Q421" s="2" t="s">
        <v>17</v>
      </c>
      <c r="R421" s="2" t="s">
        <v>17</v>
      </c>
      <c r="S421" s="2" t="s">
        <v>17</v>
      </c>
      <c r="T421" s="2" t="s">
        <v>17</v>
      </c>
      <c r="U421" s="2" t="s">
        <v>17</v>
      </c>
      <c r="V421" s="2" t="s">
        <v>17</v>
      </c>
      <c r="W421" s="2" t="s">
        <v>17</v>
      </c>
      <c r="X421" s="2"/>
      <c r="Y421" s="2"/>
      <c r="Z421" s="2" t="s">
        <v>17</v>
      </c>
      <c r="AA421" s="2" t="s">
        <v>17</v>
      </c>
      <c r="AB421" s="2" t="s">
        <v>73</v>
      </c>
    </row>
    <row r="422" spans="1:28" ht="12.75" customHeight="1" x14ac:dyDescent="0.2">
      <c r="A422" s="2"/>
      <c r="B422" s="2">
        <v>1987</v>
      </c>
      <c r="C422" s="2">
        <v>2</v>
      </c>
      <c r="D422" s="2">
        <v>0</v>
      </c>
      <c r="E422" s="2">
        <v>0</v>
      </c>
      <c r="F422" s="2">
        <v>0</v>
      </c>
      <c r="G422" s="2">
        <v>0</v>
      </c>
      <c r="H422" s="2"/>
      <c r="I422" s="4"/>
      <c r="J422" s="9"/>
      <c r="K422" s="9"/>
      <c r="L422" s="9"/>
      <c r="M422" s="9"/>
      <c r="N422" s="9"/>
      <c r="O422" s="2">
        <v>10.8</v>
      </c>
      <c r="P422" s="2" t="s">
        <v>17</v>
      </c>
      <c r="Q422" s="2" t="s">
        <v>17</v>
      </c>
      <c r="R422" s="2" t="s">
        <v>17</v>
      </c>
      <c r="S422" s="2" t="s">
        <v>17</v>
      </c>
      <c r="T422" s="2" t="s">
        <v>17</v>
      </c>
      <c r="U422" s="2" t="s">
        <v>17</v>
      </c>
      <c r="V422" s="2" t="s">
        <v>17</v>
      </c>
      <c r="W422" s="2" t="s">
        <v>17</v>
      </c>
      <c r="X422" s="2"/>
      <c r="Y422" s="2"/>
      <c r="Z422" s="2" t="s">
        <v>17</v>
      </c>
      <c r="AA422" s="2" t="s">
        <v>17</v>
      </c>
      <c r="AB422" s="2" t="s">
        <v>73</v>
      </c>
    </row>
    <row r="423" spans="1:28" ht="12.75" customHeight="1" x14ac:dyDescent="0.2">
      <c r="A423" s="2"/>
      <c r="B423" s="2">
        <v>1987</v>
      </c>
      <c r="C423" s="2">
        <v>3</v>
      </c>
      <c r="D423" s="2">
        <v>0</v>
      </c>
      <c r="E423" s="2">
        <v>30</v>
      </c>
      <c r="F423" s="2">
        <v>0</v>
      </c>
      <c r="G423" s="2">
        <v>0</v>
      </c>
      <c r="H423" s="2"/>
      <c r="I423" s="4"/>
      <c r="J423" s="9"/>
      <c r="K423" s="9"/>
      <c r="L423" s="9"/>
      <c r="M423" s="9"/>
      <c r="N423" s="9"/>
      <c r="O423" s="2">
        <v>12.4</v>
      </c>
      <c r="P423" s="2" t="s">
        <v>17</v>
      </c>
      <c r="Q423" s="2" t="s">
        <v>17</v>
      </c>
      <c r="R423" s="2" t="s">
        <v>17</v>
      </c>
      <c r="S423" s="2" t="s">
        <v>17</v>
      </c>
      <c r="T423" s="2" t="s">
        <v>17</v>
      </c>
      <c r="U423" s="2" t="s">
        <v>17</v>
      </c>
      <c r="V423" s="2" t="s">
        <v>17</v>
      </c>
      <c r="W423" s="2" t="s">
        <v>17</v>
      </c>
      <c r="X423" s="2"/>
      <c r="Y423" s="2"/>
      <c r="Z423" s="2" t="s">
        <v>17</v>
      </c>
      <c r="AA423" s="2" t="s">
        <v>17</v>
      </c>
      <c r="AB423" s="2" t="s">
        <v>73</v>
      </c>
    </row>
    <row r="424" spans="1:28" ht="12.75" customHeight="1" x14ac:dyDescent="0.2">
      <c r="A424" s="2"/>
      <c r="B424" s="2">
        <v>1987</v>
      </c>
      <c r="C424" s="2">
        <v>4</v>
      </c>
      <c r="D424" s="2">
        <v>60</v>
      </c>
      <c r="E424" s="2">
        <v>30</v>
      </c>
      <c r="F424" s="2">
        <v>0</v>
      </c>
      <c r="G424" s="2">
        <v>0</v>
      </c>
      <c r="H424" s="2"/>
      <c r="I424" s="4"/>
      <c r="J424" s="9"/>
      <c r="K424" s="9"/>
      <c r="L424" s="9"/>
      <c r="M424" s="9"/>
      <c r="N424" s="9"/>
      <c r="O424" s="2">
        <v>11.7</v>
      </c>
      <c r="P424" s="2" t="s">
        <v>17</v>
      </c>
      <c r="Q424" s="2" t="s">
        <v>17</v>
      </c>
      <c r="R424" s="2" t="s">
        <v>17</v>
      </c>
      <c r="S424" s="2" t="s">
        <v>17</v>
      </c>
      <c r="T424" s="2" t="s">
        <v>17</v>
      </c>
      <c r="U424" s="2" t="s">
        <v>17</v>
      </c>
      <c r="V424" s="2" t="s">
        <v>17</v>
      </c>
      <c r="W424" s="2" t="s">
        <v>17</v>
      </c>
      <c r="X424" s="2"/>
      <c r="Y424" s="2"/>
      <c r="Z424" s="2" t="s">
        <v>17</v>
      </c>
      <c r="AA424" s="2" t="s">
        <v>17</v>
      </c>
      <c r="AB424" s="2" t="s">
        <v>73</v>
      </c>
    </row>
    <row r="425" spans="1:28" ht="12.75" customHeight="1" x14ac:dyDescent="0.2">
      <c r="A425" s="2"/>
      <c r="B425" s="2">
        <v>1987</v>
      </c>
      <c r="C425" s="2">
        <v>5</v>
      </c>
      <c r="D425" s="2">
        <v>60</v>
      </c>
      <c r="E425" s="2">
        <v>30</v>
      </c>
      <c r="F425" s="2">
        <v>30</v>
      </c>
      <c r="G425" s="2">
        <v>0</v>
      </c>
      <c r="H425" s="2"/>
      <c r="I425" s="4"/>
      <c r="J425" s="9"/>
      <c r="K425" s="9"/>
      <c r="L425" s="9"/>
      <c r="M425" s="9"/>
      <c r="N425" s="9"/>
      <c r="O425" s="2">
        <v>12.3</v>
      </c>
      <c r="P425" s="2" t="s">
        <v>17</v>
      </c>
      <c r="Q425" s="2" t="s">
        <v>17</v>
      </c>
      <c r="R425" s="2" t="s">
        <v>17</v>
      </c>
      <c r="S425" s="2" t="s">
        <v>17</v>
      </c>
      <c r="T425" s="2" t="s">
        <v>17</v>
      </c>
      <c r="U425" s="2" t="s">
        <v>17</v>
      </c>
      <c r="V425" s="2" t="s">
        <v>17</v>
      </c>
      <c r="W425" s="2" t="s">
        <v>17</v>
      </c>
      <c r="X425" s="2"/>
      <c r="Y425" s="2"/>
      <c r="Z425" s="2" t="s">
        <v>17</v>
      </c>
      <c r="AA425" s="2" t="s">
        <v>17</v>
      </c>
      <c r="AB425" s="2" t="s">
        <v>73</v>
      </c>
    </row>
    <row r="426" spans="1:28" ht="12.75" customHeight="1" x14ac:dyDescent="0.2">
      <c r="A426" s="2"/>
      <c r="B426" s="2">
        <v>1987</v>
      </c>
      <c r="C426" s="2">
        <v>6</v>
      </c>
      <c r="D426" s="2">
        <v>60</v>
      </c>
      <c r="E426" s="2">
        <v>30</v>
      </c>
      <c r="F426" s="2">
        <v>30</v>
      </c>
      <c r="G426" s="2">
        <v>0</v>
      </c>
      <c r="H426" s="2"/>
      <c r="I426" s="4"/>
      <c r="J426" s="9"/>
      <c r="K426" s="9"/>
      <c r="L426" s="9"/>
      <c r="M426" s="9"/>
      <c r="N426" s="9"/>
      <c r="O426" s="2">
        <v>13.9</v>
      </c>
      <c r="P426" s="2" t="s">
        <v>17</v>
      </c>
      <c r="Q426" s="2" t="s">
        <v>17</v>
      </c>
      <c r="R426" s="2" t="s">
        <v>17</v>
      </c>
      <c r="S426" s="2" t="s">
        <v>17</v>
      </c>
      <c r="T426" s="2" t="s">
        <v>17</v>
      </c>
      <c r="U426" s="2" t="s">
        <v>17</v>
      </c>
      <c r="V426" s="2" t="s">
        <v>17</v>
      </c>
      <c r="W426" s="2" t="s">
        <v>17</v>
      </c>
      <c r="X426" s="2"/>
      <c r="Y426" s="2"/>
      <c r="Z426" s="2" t="s">
        <v>17</v>
      </c>
      <c r="AA426" s="2" t="s">
        <v>17</v>
      </c>
      <c r="AB426" s="2" t="s">
        <v>73</v>
      </c>
    </row>
    <row r="427" spans="1:28" ht="12.75" customHeight="1" x14ac:dyDescent="0.2">
      <c r="A427" s="2"/>
      <c r="B427" s="2">
        <v>1988</v>
      </c>
      <c r="C427" s="2">
        <v>1</v>
      </c>
      <c r="D427" s="2">
        <v>0</v>
      </c>
      <c r="E427" s="2">
        <v>0</v>
      </c>
      <c r="F427" s="2">
        <v>0</v>
      </c>
      <c r="G427" s="2">
        <v>0</v>
      </c>
      <c r="H427" s="2"/>
      <c r="I427" s="4"/>
      <c r="J427" s="9"/>
      <c r="K427" s="9"/>
      <c r="L427" s="9"/>
      <c r="M427" s="9"/>
      <c r="N427" s="9"/>
      <c r="O427" s="2">
        <v>30.6</v>
      </c>
      <c r="P427" s="2" t="s">
        <v>17</v>
      </c>
      <c r="Q427" s="2" t="s">
        <v>17</v>
      </c>
      <c r="R427" s="2" t="s">
        <v>17</v>
      </c>
      <c r="S427" s="2" t="s">
        <v>17</v>
      </c>
      <c r="T427" s="2" t="s">
        <v>17</v>
      </c>
      <c r="U427" s="2" t="s">
        <v>17</v>
      </c>
      <c r="V427" s="2" t="s">
        <v>17</v>
      </c>
      <c r="W427" s="2" t="s">
        <v>17</v>
      </c>
      <c r="X427" s="2"/>
      <c r="Y427" s="2"/>
      <c r="Z427" s="2" t="s">
        <v>17</v>
      </c>
      <c r="AA427" s="2" t="s">
        <v>17</v>
      </c>
      <c r="AB427" s="2" t="s">
        <v>73</v>
      </c>
    </row>
    <row r="428" spans="1:28" ht="12.75" customHeight="1" x14ac:dyDescent="0.2">
      <c r="A428" s="2"/>
      <c r="B428" s="2">
        <v>1988</v>
      </c>
      <c r="C428" s="2">
        <v>2</v>
      </c>
      <c r="D428" s="2">
        <v>0</v>
      </c>
      <c r="E428" s="2">
        <v>0</v>
      </c>
      <c r="F428" s="2">
        <v>0</v>
      </c>
      <c r="G428" s="2">
        <v>0</v>
      </c>
      <c r="H428" s="2"/>
      <c r="I428" s="4"/>
      <c r="J428" s="9"/>
      <c r="K428" s="9"/>
      <c r="L428" s="9"/>
      <c r="M428" s="9"/>
      <c r="N428" s="9"/>
      <c r="O428" s="2">
        <v>21.4</v>
      </c>
      <c r="P428" s="2" t="s">
        <v>17</v>
      </c>
      <c r="Q428" s="2" t="s">
        <v>17</v>
      </c>
      <c r="R428" s="2" t="s">
        <v>17</v>
      </c>
      <c r="S428" s="2" t="s">
        <v>17</v>
      </c>
      <c r="T428" s="2" t="s">
        <v>17</v>
      </c>
      <c r="U428" s="2" t="s">
        <v>17</v>
      </c>
      <c r="V428" s="2" t="s">
        <v>17</v>
      </c>
      <c r="W428" s="2" t="s">
        <v>17</v>
      </c>
      <c r="X428" s="2"/>
      <c r="Y428" s="2"/>
      <c r="Z428" s="2" t="s">
        <v>17</v>
      </c>
      <c r="AA428" s="2" t="s">
        <v>17</v>
      </c>
      <c r="AB428" s="2" t="s">
        <v>73</v>
      </c>
    </row>
    <row r="429" spans="1:28" ht="12.75" customHeight="1" x14ac:dyDescent="0.2">
      <c r="A429" s="2"/>
      <c r="B429" s="2">
        <v>1988</v>
      </c>
      <c r="C429" s="2">
        <v>3</v>
      </c>
      <c r="D429" s="2">
        <v>0</v>
      </c>
      <c r="E429" s="2">
        <v>30</v>
      </c>
      <c r="F429" s="2">
        <v>0</v>
      </c>
      <c r="G429" s="2">
        <v>0</v>
      </c>
      <c r="H429" s="2"/>
      <c r="I429" s="4"/>
      <c r="J429" s="9"/>
      <c r="K429" s="9"/>
      <c r="L429" s="9"/>
      <c r="M429" s="9"/>
      <c r="N429" s="9"/>
      <c r="O429" s="2">
        <v>16</v>
      </c>
      <c r="P429" s="2" t="s">
        <v>17</v>
      </c>
      <c r="Q429" s="2" t="s">
        <v>17</v>
      </c>
      <c r="R429" s="2" t="s">
        <v>17</v>
      </c>
      <c r="S429" s="2" t="s">
        <v>17</v>
      </c>
      <c r="T429" s="2" t="s">
        <v>17</v>
      </c>
      <c r="U429" s="2" t="s">
        <v>17</v>
      </c>
      <c r="V429" s="2" t="s">
        <v>17</v>
      </c>
      <c r="W429" s="2" t="s">
        <v>17</v>
      </c>
      <c r="X429" s="2"/>
      <c r="Y429" s="2"/>
      <c r="Z429" s="2" t="s">
        <v>17</v>
      </c>
      <c r="AA429" s="2" t="s">
        <v>17</v>
      </c>
      <c r="AB429" s="2" t="s">
        <v>73</v>
      </c>
    </row>
    <row r="430" spans="1:28" ht="12.75" customHeight="1" x14ac:dyDescent="0.2">
      <c r="A430" s="2"/>
      <c r="B430" s="2">
        <v>1988</v>
      </c>
      <c r="C430" s="2">
        <v>4</v>
      </c>
      <c r="D430" s="2">
        <v>60</v>
      </c>
      <c r="E430" s="2">
        <v>30</v>
      </c>
      <c r="F430" s="2">
        <v>0</v>
      </c>
      <c r="G430" s="2">
        <v>0</v>
      </c>
      <c r="H430" s="2"/>
      <c r="I430" s="4"/>
      <c r="J430" s="9"/>
      <c r="K430" s="9"/>
      <c r="L430" s="9"/>
      <c r="M430" s="9"/>
      <c r="N430" s="9"/>
      <c r="O430" s="2">
        <v>25</v>
      </c>
      <c r="P430" s="2" t="s">
        <v>17</v>
      </c>
      <c r="Q430" s="2" t="s">
        <v>17</v>
      </c>
      <c r="R430" s="2" t="s">
        <v>17</v>
      </c>
      <c r="S430" s="2" t="s">
        <v>17</v>
      </c>
      <c r="T430" s="2" t="s">
        <v>17</v>
      </c>
      <c r="U430" s="2" t="s">
        <v>17</v>
      </c>
      <c r="V430" s="2" t="s">
        <v>17</v>
      </c>
      <c r="W430" s="2" t="s">
        <v>17</v>
      </c>
      <c r="X430" s="2"/>
      <c r="Y430" s="2"/>
      <c r="Z430" s="2" t="s">
        <v>17</v>
      </c>
      <c r="AA430" s="2" t="s">
        <v>17</v>
      </c>
      <c r="AB430" s="2" t="s">
        <v>73</v>
      </c>
    </row>
    <row r="431" spans="1:28" ht="12.75" customHeight="1" x14ac:dyDescent="0.2">
      <c r="A431" s="2"/>
      <c r="B431" s="2">
        <v>1988</v>
      </c>
      <c r="C431" s="2">
        <v>5</v>
      </c>
      <c r="D431" s="2">
        <v>60</v>
      </c>
      <c r="E431" s="2">
        <v>30</v>
      </c>
      <c r="F431" s="2">
        <v>30</v>
      </c>
      <c r="G431" s="2">
        <v>0</v>
      </c>
      <c r="H431" s="2"/>
      <c r="I431" s="4"/>
      <c r="J431" s="9"/>
      <c r="K431" s="9"/>
      <c r="L431" s="9"/>
      <c r="M431" s="9"/>
      <c r="N431" s="9"/>
      <c r="O431" s="2">
        <v>29.7</v>
      </c>
      <c r="P431" s="2" t="s">
        <v>17</v>
      </c>
      <c r="Q431" s="2" t="s">
        <v>17</v>
      </c>
      <c r="R431" s="2" t="s">
        <v>17</v>
      </c>
      <c r="S431" s="2" t="s">
        <v>17</v>
      </c>
      <c r="T431" s="2" t="s">
        <v>17</v>
      </c>
      <c r="U431" s="2" t="s">
        <v>17</v>
      </c>
      <c r="V431" s="2" t="s">
        <v>17</v>
      </c>
      <c r="W431" s="2" t="s">
        <v>17</v>
      </c>
      <c r="X431" s="2"/>
      <c r="Y431" s="2"/>
      <c r="Z431" s="2" t="s">
        <v>17</v>
      </c>
      <c r="AA431" s="2" t="s">
        <v>17</v>
      </c>
      <c r="AB431" s="2" t="s">
        <v>73</v>
      </c>
    </row>
    <row r="432" spans="1:28" ht="12.75" customHeight="1" x14ac:dyDescent="0.2">
      <c r="A432" s="2"/>
      <c r="B432" s="2">
        <v>1988</v>
      </c>
      <c r="C432" s="2">
        <v>6</v>
      </c>
      <c r="D432" s="2">
        <v>60</v>
      </c>
      <c r="E432" s="2">
        <v>30</v>
      </c>
      <c r="F432" s="2">
        <v>30</v>
      </c>
      <c r="G432" s="2">
        <v>0</v>
      </c>
      <c r="H432" s="2"/>
      <c r="I432" s="4"/>
      <c r="J432" s="9"/>
      <c r="K432" s="9"/>
      <c r="L432" s="9"/>
      <c r="M432" s="9"/>
      <c r="N432" s="9"/>
      <c r="O432" s="2">
        <v>31.9</v>
      </c>
      <c r="P432" s="2" t="s">
        <v>17</v>
      </c>
      <c r="Q432" s="2" t="s">
        <v>17</v>
      </c>
      <c r="R432" s="2" t="s">
        <v>17</v>
      </c>
      <c r="S432" s="2" t="s">
        <v>17</v>
      </c>
      <c r="T432" s="2" t="s">
        <v>17</v>
      </c>
      <c r="U432" s="2" t="s">
        <v>17</v>
      </c>
      <c r="V432" s="2" t="s">
        <v>17</v>
      </c>
      <c r="W432" s="2" t="s">
        <v>17</v>
      </c>
      <c r="X432" s="2"/>
      <c r="Y432" s="2"/>
      <c r="Z432" s="2" t="s">
        <v>17</v>
      </c>
      <c r="AA432" s="2" t="s">
        <v>17</v>
      </c>
      <c r="AB432" s="2" t="s">
        <v>73</v>
      </c>
    </row>
    <row r="433" spans="1:28" ht="12.75" customHeight="1" x14ac:dyDescent="0.2">
      <c r="A433" s="2"/>
      <c r="B433" s="2">
        <v>1989</v>
      </c>
      <c r="C433" s="2">
        <v>1</v>
      </c>
      <c r="D433" s="2">
        <v>0</v>
      </c>
      <c r="E433" s="2">
        <v>0</v>
      </c>
      <c r="F433" s="2">
        <v>0</v>
      </c>
      <c r="G433" s="2">
        <v>0</v>
      </c>
      <c r="H433" s="2"/>
      <c r="I433" s="4"/>
      <c r="J433" s="9"/>
      <c r="K433" s="9"/>
      <c r="L433" s="9"/>
      <c r="M433" s="9"/>
      <c r="N433" s="9"/>
      <c r="O433" s="2">
        <v>25.9</v>
      </c>
      <c r="P433" s="2" t="s">
        <v>17</v>
      </c>
      <c r="Q433" s="2" t="s">
        <v>17</v>
      </c>
      <c r="R433" s="2" t="s">
        <v>17</v>
      </c>
      <c r="S433" s="2">
        <v>6.3</v>
      </c>
      <c r="T433" s="2">
        <v>7.2</v>
      </c>
      <c r="U433" s="2" t="s">
        <v>17</v>
      </c>
      <c r="V433" s="2">
        <v>110</v>
      </c>
      <c r="W433" s="2">
        <v>500</v>
      </c>
      <c r="X433" s="2"/>
      <c r="Y433" s="2"/>
      <c r="Z433" s="2" t="s">
        <v>17</v>
      </c>
      <c r="AA433" s="2" t="s">
        <v>17</v>
      </c>
      <c r="AB433" s="2" t="s">
        <v>73</v>
      </c>
    </row>
    <row r="434" spans="1:28" ht="12.75" customHeight="1" x14ac:dyDescent="0.2">
      <c r="A434" s="2"/>
      <c r="B434" s="2">
        <v>1989</v>
      </c>
      <c r="C434" s="2">
        <v>2</v>
      </c>
      <c r="D434" s="2">
        <v>0</v>
      </c>
      <c r="E434" s="2">
        <v>0</v>
      </c>
      <c r="F434" s="2">
        <v>0</v>
      </c>
      <c r="G434" s="2">
        <v>0</v>
      </c>
      <c r="H434" s="2"/>
      <c r="I434" s="4"/>
      <c r="J434" s="9"/>
      <c r="K434" s="9"/>
      <c r="L434" s="9"/>
      <c r="M434" s="9"/>
      <c r="N434" s="9"/>
      <c r="O434" s="2">
        <v>11.9</v>
      </c>
      <c r="P434" s="2" t="s">
        <v>17</v>
      </c>
      <c r="Q434" s="2" t="s">
        <v>17</v>
      </c>
      <c r="R434" s="2" t="s">
        <v>17</v>
      </c>
      <c r="S434" s="2">
        <v>4.9000000000000004</v>
      </c>
      <c r="T434" s="2">
        <v>6.9</v>
      </c>
      <c r="U434" s="2" t="s">
        <v>17</v>
      </c>
      <c r="V434" s="2">
        <v>28</v>
      </c>
      <c r="W434" s="2">
        <v>314</v>
      </c>
      <c r="X434" s="2"/>
      <c r="Y434" s="2"/>
      <c r="Z434" s="2" t="s">
        <v>17</v>
      </c>
      <c r="AA434" s="2" t="s">
        <v>17</v>
      </c>
      <c r="AB434" s="2" t="s">
        <v>73</v>
      </c>
    </row>
    <row r="435" spans="1:28" ht="12.75" customHeight="1" x14ac:dyDescent="0.2">
      <c r="A435" s="2"/>
      <c r="B435" s="2">
        <v>1989</v>
      </c>
      <c r="C435" s="2">
        <v>3</v>
      </c>
      <c r="D435" s="2">
        <v>0</v>
      </c>
      <c r="E435" s="2">
        <v>30</v>
      </c>
      <c r="F435" s="2">
        <v>0</v>
      </c>
      <c r="G435" s="2">
        <v>0</v>
      </c>
      <c r="H435" s="2"/>
      <c r="I435" s="4"/>
      <c r="J435" s="9"/>
      <c r="K435" s="9"/>
      <c r="L435" s="9"/>
      <c r="M435" s="9"/>
      <c r="N435" s="9"/>
      <c r="O435" s="2">
        <v>16.8</v>
      </c>
      <c r="P435" s="2" t="s">
        <v>17</v>
      </c>
      <c r="Q435" s="2" t="s">
        <v>17</v>
      </c>
      <c r="R435" s="2" t="s">
        <v>17</v>
      </c>
      <c r="S435" s="2">
        <v>4.9000000000000004</v>
      </c>
      <c r="T435" s="2">
        <v>6.8</v>
      </c>
      <c r="U435" s="2" t="s">
        <v>17</v>
      </c>
      <c r="V435" s="2">
        <v>108</v>
      </c>
      <c r="W435" s="2">
        <v>297</v>
      </c>
      <c r="X435" s="2"/>
      <c r="Y435" s="2"/>
      <c r="Z435" s="2" t="s">
        <v>17</v>
      </c>
      <c r="AA435" s="2" t="s">
        <v>17</v>
      </c>
      <c r="AB435" s="2" t="s">
        <v>73</v>
      </c>
    </row>
    <row r="436" spans="1:28" ht="12.75" customHeight="1" x14ac:dyDescent="0.2">
      <c r="A436" s="2"/>
      <c r="B436" s="2">
        <v>1989</v>
      </c>
      <c r="C436" s="2">
        <v>4</v>
      </c>
      <c r="D436" s="2">
        <v>60</v>
      </c>
      <c r="E436" s="2">
        <v>30</v>
      </c>
      <c r="F436" s="2">
        <v>0</v>
      </c>
      <c r="G436" s="2">
        <v>0</v>
      </c>
      <c r="H436" s="2"/>
      <c r="I436" s="4"/>
      <c r="J436" s="9"/>
      <c r="K436" s="9"/>
      <c r="L436" s="9"/>
      <c r="M436" s="9"/>
      <c r="N436" s="9"/>
      <c r="O436" s="2">
        <v>16.3</v>
      </c>
      <c r="P436" s="2" t="s">
        <v>17</v>
      </c>
      <c r="Q436" s="2" t="s">
        <v>17</v>
      </c>
      <c r="R436" s="2" t="s">
        <v>17</v>
      </c>
      <c r="S436" s="2">
        <v>4.5999999999999996</v>
      </c>
      <c r="T436" s="2">
        <v>6.8</v>
      </c>
      <c r="U436" s="2" t="s">
        <v>17</v>
      </c>
      <c r="V436" s="2">
        <v>91</v>
      </c>
      <c r="W436" s="2">
        <v>358</v>
      </c>
      <c r="X436" s="2"/>
      <c r="Y436" s="2"/>
      <c r="Z436" s="2" t="s">
        <v>17</v>
      </c>
      <c r="AA436" s="2" t="s">
        <v>17</v>
      </c>
      <c r="AB436" s="2" t="s">
        <v>73</v>
      </c>
    </row>
    <row r="437" spans="1:28" ht="12.75" customHeight="1" x14ac:dyDescent="0.2">
      <c r="A437" s="2"/>
      <c r="B437" s="2">
        <v>1989</v>
      </c>
      <c r="C437" s="2">
        <v>5</v>
      </c>
      <c r="D437" s="2">
        <v>60</v>
      </c>
      <c r="E437" s="2">
        <v>30</v>
      </c>
      <c r="F437" s="2">
        <v>30</v>
      </c>
      <c r="G437" s="2">
        <v>0</v>
      </c>
      <c r="H437" s="2"/>
      <c r="I437" s="4"/>
      <c r="J437" s="9"/>
      <c r="K437" s="9"/>
      <c r="L437" s="9"/>
      <c r="M437" s="9"/>
      <c r="N437" s="9"/>
      <c r="O437" s="2">
        <v>25.07</v>
      </c>
      <c r="P437" s="2" t="s">
        <v>17</v>
      </c>
      <c r="Q437" s="2" t="s">
        <v>17</v>
      </c>
      <c r="R437" s="2" t="s">
        <v>17</v>
      </c>
      <c r="S437" s="2">
        <v>4.7</v>
      </c>
      <c r="T437" s="2">
        <v>6.8</v>
      </c>
      <c r="U437" s="2" t="s">
        <v>17</v>
      </c>
      <c r="V437" s="2">
        <v>103</v>
      </c>
      <c r="W437" s="2">
        <v>510</v>
      </c>
      <c r="X437" s="2"/>
      <c r="Y437" s="2"/>
      <c r="Z437" s="2" t="s">
        <v>17</v>
      </c>
      <c r="AA437" s="2" t="s">
        <v>17</v>
      </c>
      <c r="AB437" s="2" t="s">
        <v>73</v>
      </c>
    </row>
    <row r="438" spans="1:28" ht="12.75" customHeight="1" x14ac:dyDescent="0.2">
      <c r="A438" s="2"/>
      <c r="B438" s="2">
        <v>1989</v>
      </c>
      <c r="C438" s="2">
        <v>6</v>
      </c>
      <c r="D438" s="2">
        <v>60</v>
      </c>
      <c r="E438" s="2">
        <v>30</v>
      </c>
      <c r="F438" s="2">
        <v>30</v>
      </c>
      <c r="G438" s="2">
        <v>0</v>
      </c>
      <c r="H438" s="2"/>
      <c r="I438" s="4"/>
      <c r="J438" s="9"/>
      <c r="K438" s="9"/>
      <c r="L438" s="9"/>
      <c r="M438" s="9"/>
      <c r="N438" s="9"/>
      <c r="O438" s="2">
        <v>24.7</v>
      </c>
      <c r="P438" s="2" t="s">
        <v>17</v>
      </c>
      <c r="Q438" s="2" t="s">
        <v>17</v>
      </c>
      <c r="R438" s="2" t="s">
        <v>17</v>
      </c>
      <c r="S438" s="2">
        <v>5</v>
      </c>
      <c r="T438" s="2">
        <v>6.9</v>
      </c>
      <c r="U438" s="2" t="s">
        <v>17</v>
      </c>
      <c r="V438" s="2">
        <v>83</v>
      </c>
      <c r="W438" s="2">
        <v>475</v>
      </c>
      <c r="X438" s="2"/>
      <c r="Y438" s="2"/>
      <c r="Z438" s="2" t="s">
        <v>17</v>
      </c>
      <c r="AA438" s="2" t="s">
        <v>17</v>
      </c>
      <c r="AB438" s="2" t="s">
        <v>73</v>
      </c>
    </row>
    <row r="439" spans="1:28" ht="12.75" customHeight="1" x14ac:dyDescent="0.2">
      <c r="A439" s="2"/>
      <c r="B439" s="2">
        <v>1990</v>
      </c>
      <c r="C439" s="2">
        <v>1</v>
      </c>
      <c r="D439" s="2">
        <v>0</v>
      </c>
      <c r="E439" s="2">
        <v>0</v>
      </c>
      <c r="F439" s="2">
        <v>0</v>
      </c>
      <c r="G439" s="2">
        <v>0</v>
      </c>
      <c r="H439" s="20">
        <v>32792</v>
      </c>
      <c r="I439" s="20"/>
      <c r="J439" s="9"/>
      <c r="K439" s="9"/>
      <c r="L439" s="9"/>
      <c r="M439" s="9"/>
      <c r="N439" s="9"/>
      <c r="O439" s="2">
        <v>34.6</v>
      </c>
      <c r="P439" s="2" t="s">
        <v>17</v>
      </c>
      <c r="Q439" s="2" t="s">
        <v>17</v>
      </c>
      <c r="R439" s="2" t="s">
        <v>17</v>
      </c>
      <c r="S439" s="2">
        <v>7.25</v>
      </c>
      <c r="T439" s="2" t="s">
        <v>17</v>
      </c>
      <c r="U439" s="2">
        <v>6.9699999999999998E-2</v>
      </c>
      <c r="V439" s="2">
        <v>36.5</v>
      </c>
      <c r="W439" s="2">
        <v>310</v>
      </c>
      <c r="X439" s="2">
        <v>1.04</v>
      </c>
      <c r="Y439" s="3">
        <f t="shared" ref="Y439:Y444" si="5">(1.8*X439)+0.35</f>
        <v>2.222</v>
      </c>
      <c r="Z439" s="2">
        <v>2.15</v>
      </c>
      <c r="AA439" s="2" t="s">
        <v>17</v>
      </c>
      <c r="AB439" s="2" t="s">
        <v>73</v>
      </c>
    </row>
    <row r="440" spans="1:28" ht="12.75" customHeight="1" x14ac:dyDescent="0.2">
      <c r="A440" s="2"/>
      <c r="B440" s="2">
        <v>1990</v>
      </c>
      <c r="C440" s="2">
        <v>2</v>
      </c>
      <c r="D440" s="2">
        <v>0</v>
      </c>
      <c r="E440" s="2">
        <v>0</v>
      </c>
      <c r="F440" s="2">
        <v>0</v>
      </c>
      <c r="G440" s="2">
        <v>0</v>
      </c>
      <c r="H440" s="20">
        <v>32792</v>
      </c>
      <c r="I440" s="20"/>
      <c r="J440" s="9"/>
      <c r="K440" s="9"/>
      <c r="L440" s="9"/>
      <c r="M440" s="9"/>
      <c r="N440" s="9"/>
      <c r="O440" s="2">
        <v>21.6</v>
      </c>
      <c r="P440" s="2" t="s">
        <v>17</v>
      </c>
      <c r="Q440" s="2" t="s">
        <v>17</v>
      </c>
      <c r="R440" s="2" t="s">
        <v>17</v>
      </c>
      <c r="S440" s="2">
        <v>5.83</v>
      </c>
      <c r="T440" s="2" t="s">
        <v>17</v>
      </c>
      <c r="U440" s="2">
        <v>5.8700000000000002E-2</v>
      </c>
      <c r="V440" s="2">
        <v>7.6</v>
      </c>
      <c r="W440" s="2">
        <v>175</v>
      </c>
      <c r="X440" s="2">
        <v>0.72899999999999998</v>
      </c>
      <c r="Y440" s="3">
        <f t="shared" si="5"/>
        <v>1.6621999999999999</v>
      </c>
      <c r="Z440" s="2">
        <v>1.71</v>
      </c>
      <c r="AA440" s="2" t="s">
        <v>17</v>
      </c>
      <c r="AB440" s="2" t="s">
        <v>73</v>
      </c>
    </row>
    <row r="441" spans="1:28" ht="12.75" customHeight="1" x14ac:dyDescent="0.2">
      <c r="A441" s="2"/>
      <c r="B441" s="2">
        <v>1990</v>
      </c>
      <c r="C441" s="2">
        <v>3</v>
      </c>
      <c r="D441" s="2">
        <v>0</v>
      </c>
      <c r="E441" s="2">
        <v>30</v>
      </c>
      <c r="F441" s="2">
        <v>0</v>
      </c>
      <c r="G441" s="2">
        <v>0</v>
      </c>
      <c r="H441" s="20">
        <v>32792</v>
      </c>
      <c r="I441" s="20"/>
      <c r="J441" s="9"/>
      <c r="K441" s="9"/>
      <c r="L441" s="9"/>
      <c r="M441" s="9"/>
      <c r="N441" s="9"/>
      <c r="O441" s="2">
        <v>18.399999999999999</v>
      </c>
      <c r="P441" s="2" t="s">
        <v>17</v>
      </c>
      <c r="Q441" s="2" t="s">
        <v>17</v>
      </c>
      <c r="R441" s="2" t="s">
        <v>17</v>
      </c>
      <c r="S441" s="2">
        <v>5.65</v>
      </c>
      <c r="T441" s="2" t="s">
        <v>17</v>
      </c>
      <c r="U441" s="2">
        <v>6.3700000000000007E-2</v>
      </c>
      <c r="V441" s="2">
        <v>54.3</v>
      </c>
      <c r="W441" s="2">
        <v>256</v>
      </c>
      <c r="X441" s="2">
        <v>0.76200000000000001</v>
      </c>
      <c r="Y441" s="3">
        <f t="shared" si="5"/>
        <v>1.7216</v>
      </c>
      <c r="Z441" s="2">
        <v>1.92</v>
      </c>
      <c r="AA441" s="2" t="s">
        <v>17</v>
      </c>
      <c r="AB441" s="2" t="s">
        <v>73</v>
      </c>
    </row>
    <row r="442" spans="1:28" ht="12.75" customHeight="1" x14ac:dyDescent="0.2">
      <c r="A442" s="2"/>
      <c r="B442" s="2">
        <v>1990</v>
      </c>
      <c r="C442" s="2">
        <v>4</v>
      </c>
      <c r="D442" s="2">
        <v>60</v>
      </c>
      <c r="E442" s="2">
        <v>30</v>
      </c>
      <c r="F442" s="2">
        <v>0</v>
      </c>
      <c r="G442" s="2">
        <v>0</v>
      </c>
      <c r="H442" s="20">
        <v>32792</v>
      </c>
      <c r="I442" s="20"/>
      <c r="J442" s="9"/>
      <c r="K442" s="9"/>
      <c r="L442" s="9"/>
      <c r="M442" s="9"/>
      <c r="N442" s="9"/>
      <c r="O442" s="2">
        <v>31.9</v>
      </c>
      <c r="P442" s="2" t="s">
        <v>17</v>
      </c>
      <c r="Q442" s="2" t="s">
        <v>17</v>
      </c>
      <c r="R442" s="2" t="s">
        <v>17</v>
      </c>
      <c r="S442" s="2">
        <v>5.21</v>
      </c>
      <c r="T442" s="2" t="s">
        <v>17</v>
      </c>
      <c r="U442" s="2">
        <v>7.1900000000000006E-2</v>
      </c>
      <c r="V442" s="2">
        <v>48.7</v>
      </c>
      <c r="W442" s="2">
        <v>238</v>
      </c>
      <c r="X442" s="2">
        <v>0.86099999999999999</v>
      </c>
      <c r="Y442" s="3">
        <f t="shared" si="5"/>
        <v>1.8997999999999999</v>
      </c>
      <c r="Z442" s="2">
        <v>1.97</v>
      </c>
      <c r="AA442" s="2" t="s">
        <v>17</v>
      </c>
      <c r="AB442" s="2" t="s">
        <v>73</v>
      </c>
    </row>
    <row r="443" spans="1:28" ht="12.75" customHeight="1" x14ac:dyDescent="0.2">
      <c r="A443" s="2"/>
      <c r="B443" s="2">
        <v>1990</v>
      </c>
      <c r="C443" s="2">
        <v>5</v>
      </c>
      <c r="D443" s="2">
        <v>60</v>
      </c>
      <c r="E443" s="2">
        <v>30</v>
      </c>
      <c r="F443" s="2">
        <v>30</v>
      </c>
      <c r="G443" s="2">
        <v>0</v>
      </c>
      <c r="H443" s="20">
        <v>32792</v>
      </c>
      <c r="I443" s="20"/>
      <c r="J443" s="9"/>
      <c r="K443" s="9"/>
      <c r="L443" s="9"/>
      <c r="M443" s="9"/>
      <c r="N443" s="9"/>
      <c r="O443" s="2">
        <v>32.200000000000003</v>
      </c>
      <c r="P443" s="2" t="s">
        <v>17</v>
      </c>
      <c r="Q443" s="2" t="s">
        <v>17</v>
      </c>
      <c r="R443" s="2" t="s">
        <v>17</v>
      </c>
      <c r="S443" s="2">
        <v>5.26</v>
      </c>
      <c r="T443" s="2" t="s">
        <v>17</v>
      </c>
      <c r="U443" s="2">
        <v>7.4099999999999999E-2</v>
      </c>
      <c r="V443" s="2">
        <v>52.7</v>
      </c>
      <c r="W443" s="2">
        <v>263</v>
      </c>
      <c r="X443" s="2">
        <v>0.91100000000000003</v>
      </c>
      <c r="Y443" s="3">
        <f t="shared" si="5"/>
        <v>1.9898000000000002</v>
      </c>
      <c r="Z443" s="2">
        <v>2.16</v>
      </c>
      <c r="AA443" s="2" t="s">
        <v>17</v>
      </c>
      <c r="AB443" s="2" t="s">
        <v>73</v>
      </c>
    </row>
    <row r="444" spans="1:28" ht="12.75" customHeight="1" x14ac:dyDescent="0.2">
      <c r="A444" s="2"/>
      <c r="B444" s="2">
        <v>1990</v>
      </c>
      <c r="C444" s="2">
        <v>6</v>
      </c>
      <c r="D444" s="2">
        <v>60</v>
      </c>
      <c r="E444" s="2">
        <v>30</v>
      </c>
      <c r="F444" s="2">
        <v>30</v>
      </c>
      <c r="G444" s="2">
        <v>0</v>
      </c>
      <c r="H444" s="20">
        <v>32792</v>
      </c>
      <c r="I444" s="20"/>
      <c r="J444" s="9"/>
      <c r="K444" s="9"/>
      <c r="L444" s="9"/>
      <c r="M444" s="9"/>
      <c r="N444" s="9"/>
      <c r="O444" s="2">
        <v>32.5</v>
      </c>
      <c r="P444" s="2" t="s">
        <v>17</v>
      </c>
      <c r="Q444" s="2" t="s">
        <v>17</v>
      </c>
      <c r="R444" s="2" t="s">
        <v>17</v>
      </c>
      <c r="S444" s="2">
        <v>5.5</v>
      </c>
      <c r="T444" s="2" t="s">
        <v>17</v>
      </c>
      <c r="U444" s="2">
        <v>7.5600000000000001E-2</v>
      </c>
      <c r="V444" s="2">
        <v>41.3</v>
      </c>
      <c r="W444" s="2">
        <v>277</v>
      </c>
      <c r="X444" s="2">
        <v>0.98699999999999999</v>
      </c>
      <c r="Y444" s="3">
        <f t="shared" si="5"/>
        <v>2.1265999999999998</v>
      </c>
      <c r="Z444" s="2">
        <v>2.2000000000000002</v>
      </c>
      <c r="AA444" s="2" t="s">
        <v>17</v>
      </c>
      <c r="AB444" s="2" t="s">
        <v>73</v>
      </c>
    </row>
    <row r="445" spans="1:28" ht="12.75" customHeight="1" x14ac:dyDescent="0.2">
      <c r="A445" s="2"/>
      <c r="B445" s="108">
        <v>1991</v>
      </c>
      <c r="C445" s="108">
        <v>1</v>
      </c>
      <c r="D445" s="108">
        <v>240</v>
      </c>
      <c r="E445" s="2">
        <v>0</v>
      </c>
      <c r="F445" s="2">
        <v>0</v>
      </c>
      <c r="G445" s="2">
        <v>0</v>
      </c>
      <c r="H445" s="20">
        <v>33158</v>
      </c>
      <c r="I445" s="20"/>
      <c r="J445" s="9"/>
      <c r="K445" s="9"/>
      <c r="L445" s="9"/>
      <c r="M445" s="9"/>
      <c r="N445" s="9"/>
      <c r="O445" s="2">
        <v>26.1</v>
      </c>
      <c r="P445" s="2">
        <v>2.325361</v>
      </c>
      <c r="Q445" s="2">
        <v>3697.4672</v>
      </c>
      <c r="R445" s="2">
        <v>8820</v>
      </c>
      <c r="S445" s="2">
        <v>7.2549999999999999</v>
      </c>
      <c r="T445" s="2" t="s">
        <v>17</v>
      </c>
      <c r="U445" s="2">
        <v>6.9799E-2</v>
      </c>
      <c r="V445" s="2">
        <v>36.473500000000001</v>
      </c>
      <c r="W445" s="2">
        <v>309.5</v>
      </c>
      <c r="X445" s="3">
        <f t="shared" ref="X445:X462" si="6">(Z445-0.35)/1.8</f>
        <v>1.0027010499999998</v>
      </c>
      <c r="Y445" s="2"/>
      <c r="Z445" s="2">
        <v>2.1548618899999998</v>
      </c>
      <c r="AA445" s="2" t="s">
        <v>17</v>
      </c>
      <c r="AB445" s="2" t="s">
        <v>73</v>
      </c>
    </row>
    <row r="446" spans="1:28" ht="12.75" customHeight="1" x14ac:dyDescent="0.2">
      <c r="A446" s="2"/>
      <c r="B446" s="2">
        <v>1991</v>
      </c>
      <c r="C446" s="2">
        <v>2</v>
      </c>
      <c r="D446" s="2">
        <v>0</v>
      </c>
      <c r="E446" s="2">
        <v>0</v>
      </c>
      <c r="F446" s="2">
        <v>0</v>
      </c>
      <c r="G446" s="2">
        <v>0</v>
      </c>
      <c r="H446" s="20">
        <v>33158</v>
      </c>
      <c r="I446" s="20"/>
      <c r="J446" s="9"/>
      <c r="K446" s="9"/>
      <c r="L446" s="9"/>
      <c r="M446" s="9"/>
      <c r="N446" s="9"/>
      <c r="O446" s="2">
        <v>16.600000000000001</v>
      </c>
      <c r="P446" s="2">
        <v>2.0428199999999999</v>
      </c>
      <c r="Q446" s="2">
        <v>3453.0006983240228</v>
      </c>
      <c r="R446" s="2">
        <v>6494.4134078212292</v>
      </c>
      <c r="S446" s="2">
        <v>5.83</v>
      </c>
      <c r="T446" s="2" t="s">
        <v>17</v>
      </c>
      <c r="U446" s="2">
        <v>5.8742999999999997E-2</v>
      </c>
      <c r="V446" s="2">
        <v>7.5834999999999999</v>
      </c>
      <c r="W446" s="2">
        <v>175</v>
      </c>
      <c r="X446" s="3">
        <f t="shared" si="6"/>
        <v>0.75362314999999991</v>
      </c>
      <c r="Y446" s="2"/>
      <c r="Z446" s="2">
        <v>1.7065216699999999</v>
      </c>
      <c r="AA446" s="2" t="s">
        <v>17</v>
      </c>
      <c r="AB446" s="2" t="s">
        <v>73</v>
      </c>
    </row>
    <row r="447" spans="1:28" ht="12.75" customHeight="1" x14ac:dyDescent="0.2">
      <c r="A447" s="2"/>
      <c r="B447" s="2">
        <v>1991</v>
      </c>
      <c r="C447" s="2">
        <v>3</v>
      </c>
      <c r="D447" s="2">
        <v>0</v>
      </c>
      <c r="E447" s="2">
        <v>30</v>
      </c>
      <c r="F447" s="2">
        <v>0</v>
      </c>
      <c r="G447" s="2">
        <v>0</v>
      </c>
      <c r="H447" s="20">
        <v>33158</v>
      </c>
      <c r="I447" s="20"/>
      <c r="J447" s="9"/>
      <c r="K447" s="9"/>
      <c r="L447" s="9"/>
      <c r="M447" s="9"/>
      <c r="N447" s="9"/>
      <c r="O447" s="2">
        <v>15.8</v>
      </c>
      <c r="P447" s="2">
        <v>1.9062029999999999</v>
      </c>
      <c r="Q447" s="2">
        <v>4109.3230123851381</v>
      </c>
      <c r="R447" s="2">
        <v>13703.555733120254</v>
      </c>
      <c r="S447" s="2">
        <v>5.6550000000000002</v>
      </c>
      <c r="T447" s="2" t="s">
        <v>17</v>
      </c>
      <c r="U447" s="2">
        <v>6.3674999999999995E-2</v>
      </c>
      <c r="V447" s="2">
        <v>54.2545</v>
      </c>
      <c r="W447" s="2">
        <v>255.5</v>
      </c>
      <c r="X447" s="3">
        <f t="shared" si="6"/>
        <v>0.8734289999999999</v>
      </c>
      <c r="Y447" s="2"/>
      <c r="Z447" s="2">
        <v>1.9221721999999999</v>
      </c>
      <c r="AA447" s="2" t="s">
        <v>17</v>
      </c>
      <c r="AB447" s="2" t="s">
        <v>73</v>
      </c>
    </row>
    <row r="448" spans="1:28" ht="12.75" customHeight="1" x14ac:dyDescent="0.2">
      <c r="A448" s="2"/>
      <c r="B448" s="2">
        <v>1991</v>
      </c>
      <c r="C448" s="2">
        <v>4</v>
      </c>
      <c r="D448" s="2">
        <v>60</v>
      </c>
      <c r="E448" s="2">
        <v>30</v>
      </c>
      <c r="F448" s="2">
        <v>0</v>
      </c>
      <c r="G448" s="2">
        <v>0</v>
      </c>
      <c r="H448" s="20">
        <v>33158</v>
      </c>
      <c r="I448" s="20"/>
      <c r="J448" s="9"/>
      <c r="K448" s="9"/>
      <c r="L448" s="9"/>
      <c r="M448" s="9"/>
      <c r="N448" s="9"/>
      <c r="O448" s="2">
        <v>23.7</v>
      </c>
      <c r="P448" s="2">
        <v>2.4607080000000003</v>
      </c>
      <c r="Q448" s="2">
        <v>3461.2879000000003</v>
      </c>
      <c r="R448" s="2">
        <v>10570</v>
      </c>
      <c r="S448" s="2">
        <v>5.2050000000000001</v>
      </c>
      <c r="T448" s="2" t="s">
        <v>17</v>
      </c>
      <c r="U448" s="2">
        <v>7.1940000000000004E-2</v>
      </c>
      <c r="V448" s="2">
        <v>48.735999999999997</v>
      </c>
      <c r="W448" s="2">
        <v>238</v>
      </c>
      <c r="X448" s="3">
        <f t="shared" si="6"/>
        <v>0.90247274999999993</v>
      </c>
      <c r="Y448" s="2"/>
      <c r="Z448" s="2">
        <v>1.97445095</v>
      </c>
      <c r="AA448" s="2" t="s">
        <v>17</v>
      </c>
      <c r="AB448" s="2" t="s">
        <v>73</v>
      </c>
    </row>
    <row r="449" spans="1:28" ht="12.75" customHeight="1" x14ac:dyDescent="0.2">
      <c r="A449" s="2"/>
      <c r="B449" s="2">
        <v>1991</v>
      </c>
      <c r="C449" s="2">
        <v>5</v>
      </c>
      <c r="D449" s="2">
        <v>60</v>
      </c>
      <c r="E449" s="2">
        <v>30</v>
      </c>
      <c r="F449" s="2">
        <v>30</v>
      </c>
      <c r="G449" s="2">
        <v>0</v>
      </c>
      <c r="H449" s="20">
        <v>33158</v>
      </c>
      <c r="I449" s="20"/>
      <c r="J449" s="9"/>
      <c r="K449" s="9"/>
      <c r="L449" s="9"/>
      <c r="M449" s="9"/>
      <c r="N449" s="9"/>
      <c r="O449" s="2">
        <v>42.1</v>
      </c>
      <c r="P449" s="2">
        <v>2.4107500000000002</v>
      </c>
      <c r="Q449" s="2">
        <v>3508.4392458100565</v>
      </c>
      <c r="R449" s="2">
        <v>11382.681564245811</v>
      </c>
      <c r="S449" s="2">
        <v>5.26</v>
      </c>
      <c r="T449" s="2" t="s">
        <v>17</v>
      </c>
      <c r="U449" s="2">
        <v>7.4052999999999994E-2</v>
      </c>
      <c r="V449" s="2">
        <v>52.734499999999997</v>
      </c>
      <c r="W449" s="2">
        <v>263</v>
      </c>
      <c r="X449" s="3">
        <f t="shared" si="6"/>
        <v>1.0085708999999998</v>
      </c>
      <c r="Y449" s="2"/>
      <c r="Z449" s="2">
        <v>2.16542762</v>
      </c>
      <c r="AA449" s="2" t="s">
        <v>17</v>
      </c>
      <c r="AB449" s="2" t="s">
        <v>73</v>
      </c>
    </row>
    <row r="450" spans="1:28" ht="12.75" customHeight="1" x14ac:dyDescent="0.2">
      <c r="A450" s="2"/>
      <c r="B450" s="2">
        <v>1991</v>
      </c>
      <c r="C450" s="2">
        <v>6</v>
      </c>
      <c r="D450" s="2">
        <v>60</v>
      </c>
      <c r="E450" s="2">
        <v>30</v>
      </c>
      <c r="F450" s="2">
        <v>30</v>
      </c>
      <c r="G450" s="2">
        <v>0</v>
      </c>
      <c r="H450" s="20">
        <v>33158</v>
      </c>
      <c r="I450" s="20"/>
      <c r="J450" s="9"/>
      <c r="K450" s="9"/>
      <c r="L450" s="9"/>
      <c r="M450" s="9"/>
      <c r="N450" s="9"/>
      <c r="O450" s="2">
        <v>44.1</v>
      </c>
      <c r="P450" s="2">
        <v>2.4354339999999999</v>
      </c>
      <c r="Q450" s="2">
        <v>4016.4376245516141</v>
      </c>
      <c r="R450" s="2">
        <v>15902.750099641291</v>
      </c>
      <c r="S450" s="2">
        <v>5.5049999999999999</v>
      </c>
      <c r="T450" s="2" t="s">
        <v>17</v>
      </c>
      <c r="U450" s="2">
        <v>7.5592000000000006E-2</v>
      </c>
      <c r="V450" s="2">
        <v>41.298999999999999</v>
      </c>
      <c r="W450" s="2">
        <v>277</v>
      </c>
      <c r="X450" s="3">
        <f t="shared" si="6"/>
        <v>1.0283315</v>
      </c>
      <c r="Y450" s="2"/>
      <c r="Z450" s="2">
        <v>2.2009967000000001</v>
      </c>
      <c r="AA450" s="2" t="s">
        <v>17</v>
      </c>
      <c r="AB450" s="2" t="s">
        <v>73</v>
      </c>
    </row>
    <row r="451" spans="1:28" ht="12.75" customHeight="1" x14ac:dyDescent="0.2">
      <c r="A451" s="2"/>
      <c r="B451" s="2">
        <v>1992</v>
      </c>
      <c r="C451" s="2">
        <v>1</v>
      </c>
      <c r="D451" s="2">
        <v>0</v>
      </c>
      <c r="E451" s="2">
        <v>0</v>
      </c>
      <c r="F451" s="2">
        <v>0</v>
      </c>
      <c r="G451" s="2">
        <v>0</v>
      </c>
      <c r="H451" s="20">
        <v>33511</v>
      </c>
      <c r="I451" s="20"/>
      <c r="J451" s="9"/>
      <c r="K451" s="9"/>
      <c r="L451" s="9"/>
      <c r="M451" s="9"/>
      <c r="N451" s="9"/>
      <c r="O451" s="2">
        <v>21.2681</v>
      </c>
      <c r="P451" s="2">
        <v>2.1721209999999997</v>
      </c>
      <c r="Q451" s="2">
        <v>4308.7548000000006</v>
      </c>
      <c r="R451" s="2">
        <v>5530</v>
      </c>
      <c r="S451" s="2">
        <v>7.47</v>
      </c>
      <c r="T451" s="2" t="s">
        <v>17</v>
      </c>
      <c r="U451" s="2">
        <v>7.3901999999999995E-2</v>
      </c>
      <c r="V451" s="2">
        <v>48.201749999999997</v>
      </c>
      <c r="W451" s="2">
        <v>373.5</v>
      </c>
      <c r="X451" s="3">
        <f t="shared" si="6"/>
        <v>0.98790544999999996</v>
      </c>
      <c r="Y451" s="2"/>
      <c r="Z451" s="2">
        <v>2.1282298100000001</v>
      </c>
      <c r="AA451" s="2">
        <v>1677.06</v>
      </c>
      <c r="AB451" s="2" t="s">
        <v>73</v>
      </c>
    </row>
    <row r="452" spans="1:28" ht="12.75" customHeight="1" x14ac:dyDescent="0.2">
      <c r="A452" s="2"/>
      <c r="B452" s="2">
        <v>1992</v>
      </c>
      <c r="C452" s="2">
        <v>2</v>
      </c>
      <c r="D452" s="2">
        <v>0</v>
      </c>
      <c r="E452" s="2">
        <v>0</v>
      </c>
      <c r="F452" s="2">
        <v>0</v>
      </c>
      <c r="G452" s="2">
        <v>0</v>
      </c>
      <c r="H452" s="20">
        <v>33511</v>
      </c>
      <c r="I452" s="20"/>
      <c r="J452" s="9"/>
      <c r="K452" s="9"/>
      <c r="L452" s="9"/>
      <c r="M452" s="9"/>
      <c r="N452" s="9"/>
      <c r="O452" s="2">
        <v>13.4411</v>
      </c>
      <c r="P452" s="2">
        <v>1.9615900000000002</v>
      </c>
      <c r="Q452" s="2">
        <v>3504.244220805102</v>
      </c>
      <c r="R452" s="2">
        <v>5161.4188919888402</v>
      </c>
      <c r="S452" s="2">
        <v>5.7750000000000004</v>
      </c>
      <c r="T452" s="2" t="s">
        <v>17</v>
      </c>
      <c r="U452" s="2">
        <v>5.9712000000000001E-2</v>
      </c>
      <c r="V452" s="2">
        <v>4.0124700000000004</v>
      </c>
      <c r="W452" s="2">
        <v>199</v>
      </c>
      <c r="X452" s="3">
        <f t="shared" si="6"/>
        <v>0.78764904999999985</v>
      </c>
      <c r="Y452" s="2"/>
      <c r="Z452" s="2">
        <v>1.7677682899999998</v>
      </c>
      <c r="AA452" s="2">
        <v>740.52</v>
      </c>
      <c r="AB452" s="2" t="s">
        <v>73</v>
      </c>
    </row>
    <row r="453" spans="1:28" ht="12.75" customHeight="1" x14ac:dyDescent="0.2">
      <c r="A453" s="2"/>
      <c r="B453" s="2">
        <v>1992</v>
      </c>
      <c r="C453" s="2">
        <v>3</v>
      </c>
      <c r="D453" s="2">
        <v>0</v>
      </c>
      <c r="E453" s="2">
        <v>30</v>
      </c>
      <c r="F453" s="2">
        <v>0</v>
      </c>
      <c r="G453" s="2">
        <v>0</v>
      </c>
      <c r="H453" s="20">
        <v>33511</v>
      </c>
      <c r="I453" s="20"/>
      <c r="J453" s="9"/>
      <c r="K453" s="9"/>
      <c r="L453" s="9"/>
      <c r="M453" s="9"/>
      <c r="N453" s="9"/>
      <c r="O453" s="2">
        <v>11.7339</v>
      </c>
      <c r="P453" s="2">
        <v>2.0312139999999999</v>
      </c>
      <c r="Q453" s="2">
        <v>4581.1154614462648</v>
      </c>
      <c r="R453" s="2">
        <v>6362.365161805832</v>
      </c>
      <c r="S453" s="2">
        <v>5.6550000000000002</v>
      </c>
      <c r="T453" s="2" t="s">
        <v>17</v>
      </c>
      <c r="U453" s="2">
        <v>6.1761000000000003E-2</v>
      </c>
      <c r="V453" s="2">
        <v>48.931289999999997</v>
      </c>
      <c r="W453" s="2">
        <v>177.5</v>
      </c>
      <c r="X453" s="3">
        <f t="shared" si="6"/>
        <v>0.81515730000000008</v>
      </c>
      <c r="Y453" s="2"/>
      <c r="Z453" s="2">
        <v>1.8172831400000002</v>
      </c>
      <c r="AA453" s="2">
        <v>631.62</v>
      </c>
      <c r="AB453" s="2" t="s">
        <v>73</v>
      </c>
    </row>
    <row r="454" spans="1:28" ht="12.75" customHeight="1" x14ac:dyDescent="0.2">
      <c r="A454" s="2"/>
      <c r="B454" s="2">
        <v>1992</v>
      </c>
      <c r="C454" s="2">
        <v>4</v>
      </c>
      <c r="D454" s="2">
        <v>60</v>
      </c>
      <c r="E454" s="2">
        <v>30</v>
      </c>
      <c r="F454" s="2">
        <v>0</v>
      </c>
      <c r="G454" s="2">
        <v>0</v>
      </c>
      <c r="H454" s="20">
        <v>33511</v>
      </c>
      <c r="I454" s="20"/>
      <c r="J454" s="9"/>
      <c r="K454" s="9"/>
      <c r="L454" s="9"/>
      <c r="M454" s="9"/>
      <c r="N454" s="9"/>
      <c r="O454" s="2">
        <v>24.036799999999999</v>
      </c>
      <c r="P454" s="2">
        <v>2.3916939999999998</v>
      </c>
      <c r="Q454" s="2">
        <v>3717.8173652694618</v>
      </c>
      <c r="R454" s="2">
        <v>5798.4031936127749</v>
      </c>
      <c r="S454" s="2">
        <v>5.25</v>
      </c>
      <c r="T454" s="2" t="s">
        <v>17</v>
      </c>
      <c r="U454" s="2">
        <v>7.0285E-2</v>
      </c>
      <c r="V454" s="2">
        <v>30.953340000000001</v>
      </c>
      <c r="W454" s="2">
        <v>243</v>
      </c>
      <c r="X454" s="3">
        <f t="shared" si="6"/>
        <v>0.90903714999999996</v>
      </c>
      <c r="Y454" s="2"/>
      <c r="Z454" s="2">
        <v>1.9862668700000001</v>
      </c>
      <c r="AA454" s="2">
        <v>1350.36</v>
      </c>
      <c r="AB454" s="2" t="s">
        <v>73</v>
      </c>
    </row>
    <row r="455" spans="1:28" ht="12.75" customHeight="1" x14ac:dyDescent="0.2">
      <c r="A455" s="2"/>
      <c r="B455" s="2">
        <v>1992</v>
      </c>
      <c r="C455" s="2">
        <v>5</v>
      </c>
      <c r="D455" s="2">
        <v>60</v>
      </c>
      <c r="E455" s="2">
        <v>30</v>
      </c>
      <c r="F455" s="2">
        <v>30</v>
      </c>
      <c r="G455" s="2">
        <v>0</v>
      </c>
      <c r="H455" s="20">
        <v>33511</v>
      </c>
      <c r="I455" s="20"/>
      <c r="J455" s="9"/>
      <c r="K455" s="9"/>
      <c r="L455" s="9"/>
      <c r="M455" s="9"/>
      <c r="N455" s="9"/>
      <c r="O455" s="2">
        <v>31.578600000000002</v>
      </c>
      <c r="P455" s="2">
        <v>2.615443</v>
      </c>
      <c r="Q455" s="2">
        <v>4251.7697289756879</v>
      </c>
      <c r="R455" s="2">
        <v>6626.1458748505374</v>
      </c>
      <c r="S455" s="2">
        <v>5.2149999999999999</v>
      </c>
      <c r="T455" s="2" t="s">
        <v>17</v>
      </c>
      <c r="U455" s="2">
        <v>8.5108000000000003E-2</v>
      </c>
      <c r="V455" s="2">
        <v>33.819389999999999</v>
      </c>
      <c r="W455" s="2">
        <v>317</v>
      </c>
      <c r="X455" s="3">
        <f t="shared" si="6"/>
        <v>1.1616285</v>
      </c>
      <c r="Y455" s="2"/>
      <c r="Z455" s="2">
        <v>2.4409312999999999</v>
      </c>
      <c r="AA455" s="2">
        <v>1568.16</v>
      </c>
      <c r="AB455" s="2" t="s">
        <v>73</v>
      </c>
    </row>
    <row r="456" spans="1:28" ht="12.75" customHeight="1" x14ac:dyDescent="0.2">
      <c r="A456" s="2"/>
      <c r="B456" s="2">
        <v>1992</v>
      </c>
      <c r="C456" s="2">
        <v>6</v>
      </c>
      <c r="D456" s="2">
        <v>60</v>
      </c>
      <c r="E456" s="2">
        <v>30</v>
      </c>
      <c r="F456" s="2">
        <v>30</v>
      </c>
      <c r="G456" s="2">
        <v>0</v>
      </c>
      <c r="H456" s="20">
        <v>33511</v>
      </c>
      <c r="I456" s="20"/>
      <c r="J456" s="9"/>
      <c r="K456" s="9"/>
      <c r="L456" s="9"/>
      <c r="M456" s="9"/>
      <c r="N456" s="9"/>
      <c r="O456" s="2">
        <v>29.3705</v>
      </c>
      <c r="P456" s="2">
        <v>2.3497689999999998</v>
      </c>
      <c r="Q456" s="2">
        <v>3250.2941646682657</v>
      </c>
      <c r="R456" s="2">
        <v>5525.579536370904</v>
      </c>
      <c r="S456" s="2">
        <v>5.4749999999999996</v>
      </c>
      <c r="T456" s="2" t="s">
        <v>17</v>
      </c>
      <c r="U456" s="2">
        <v>7.7425999999999995E-2</v>
      </c>
      <c r="V456" s="2">
        <v>29.754809999999999</v>
      </c>
      <c r="W456" s="2">
        <v>350.5</v>
      </c>
      <c r="X456" s="3">
        <f t="shared" si="6"/>
        <v>0.99764084999999991</v>
      </c>
      <c r="Y456" s="2"/>
      <c r="Z456" s="2">
        <v>2.1457535299999999</v>
      </c>
      <c r="AA456" s="2">
        <v>1807.74</v>
      </c>
      <c r="AB456" s="2" t="s">
        <v>73</v>
      </c>
    </row>
    <row r="457" spans="1:28" ht="12.75" customHeight="1" x14ac:dyDescent="0.2">
      <c r="A457" s="2"/>
      <c r="B457" s="2">
        <v>1993</v>
      </c>
      <c r="C457" s="2">
        <v>1</v>
      </c>
      <c r="D457" s="2">
        <v>0</v>
      </c>
      <c r="E457" s="2">
        <v>0</v>
      </c>
      <c r="F457" s="2">
        <v>0</v>
      </c>
      <c r="G457" s="2">
        <v>0</v>
      </c>
      <c r="H457" s="20">
        <v>33889</v>
      </c>
      <c r="I457" s="20"/>
      <c r="J457" s="9"/>
      <c r="K457" s="9"/>
      <c r="L457" s="9"/>
      <c r="M457" s="9"/>
      <c r="N457" s="9"/>
      <c r="O457" s="2">
        <v>37.195500000000003</v>
      </c>
      <c r="P457" s="2">
        <v>2.2185770000000002</v>
      </c>
      <c r="Q457" s="2">
        <v>4107.6819089456867</v>
      </c>
      <c r="R457" s="2">
        <v>3704.0734824281149</v>
      </c>
      <c r="S457" s="2">
        <v>7.47</v>
      </c>
      <c r="T457" s="2" t="s">
        <v>17</v>
      </c>
      <c r="U457" s="2">
        <v>7.3899999999999993E-2</v>
      </c>
      <c r="V457" s="2">
        <v>58.1</v>
      </c>
      <c r="W457" s="2">
        <v>373</v>
      </c>
      <c r="X457" s="3">
        <f t="shared" si="6"/>
        <v>0.98333333333333328</v>
      </c>
      <c r="Y457" s="2"/>
      <c r="Z457" s="2">
        <v>2.12</v>
      </c>
      <c r="AA457" s="2">
        <v>2778.04</v>
      </c>
      <c r="AB457" s="2" t="s">
        <v>79</v>
      </c>
    </row>
    <row r="458" spans="1:28" ht="12.75" customHeight="1" x14ac:dyDescent="0.2">
      <c r="A458" s="2"/>
      <c r="B458" s="2">
        <v>1993</v>
      </c>
      <c r="C458" s="2">
        <v>2</v>
      </c>
      <c r="D458" s="2">
        <v>0</v>
      </c>
      <c r="E458" s="2">
        <v>0</v>
      </c>
      <c r="F458" s="2">
        <v>0</v>
      </c>
      <c r="G458" s="2">
        <v>0</v>
      </c>
      <c r="H458" s="20">
        <v>33889</v>
      </c>
      <c r="I458" s="20"/>
      <c r="J458" s="9"/>
      <c r="K458" s="9"/>
      <c r="L458" s="9"/>
      <c r="M458" s="9"/>
      <c r="N458" s="9"/>
      <c r="O458" s="2">
        <v>18.744399999999999</v>
      </c>
      <c r="P458" s="2">
        <v>1.910677</v>
      </c>
      <c r="Q458" s="2">
        <v>3318.3768477826607</v>
      </c>
      <c r="R458" s="2">
        <v>4194.9660407510983</v>
      </c>
      <c r="S458" s="2">
        <v>5.77</v>
      </c>
      <c r="T458" s="2" t="s">
        <v>17</v>
      </c>
      <c r="U458" s="2">
        <v>5.9700000000000003E-2</v>
      </c>
      <c r="V458" s="2">
        <v>7.6</v>
      </c>
      <c r="W458" s="2">
        <v>199</v>
      </c>
      <c r="X458" s="3">
        <f t="shared" si="6"/>
        <v>0.78333333333333344</v>
      </c>
      <c r="Y458" s="2"/>
      <c r="Z458" s="2">
        <v>1.76</v>
      </c>
      <c r="AA458" s="2">
        <v>757.94</v>
      </c>
      <c r="AB458" s="2" t="s">
        <v>79</v>
      </c>
    </row>
    <row r="459" spans="1:28" ht="12.75" customHeight="1" x14ac:dyDescent="0.2">
      <c r="A459" s="2"/>
      <c r="B459" s="2">
        <v>1993</v>
      </c>
      <c r="C459" s="2">
        <v>3</v>
      </c>
      <c r="D459" s="2">
        <v>0</v>
      </c>
      <c r="E459" s="2">
        <v>30</v>
      </c>
      <c r="F459" s="2">
        <v>0</v>
      </c>
      <c r="G459" s="2">
        <v>0</v>
      </c>
      <c r="H459" s="20">
        <v>33889</v>
      </c>
      <c r="I459" s="20"/>
      <c r="J459" s="9"/>
      <c r="K459" s="9"/>
      <c r="L459" s="9"/>
      <c r="M459" s="9"/>
      <c r="N459" s="9"/>
      <c r="O459" s="2">
        <v>20.5701</v>
      </c>
      <c r="P459" s="2">
        <v>1.7976189999999999</v>
      </c>
      <c r="Q459" s="2">
        <v>3834.9493027888452</v>
      </c>
      <c r="R459" s="2">
        <v>6902.3904382470118</v>
      </c>
      <c r="S459" s="2">
        <v>5.65</v>
      </c>
      <c r="T459" s="2" t="s">
        <v>17</v>
      </c>
      <c r="U459" s="2">
        <v>6.1699999999999998E-2</v>
      </c>
      <c r="V459" s="2">
        <v>46.7</v>
      </c>
      <c r="W459" s="2">
        <v>178</v>
      </c>
      <c r="X459" s="3">
        <f t="shared" si="6"/>
        <v>0.81666666666666676</v>
      </c>
      <c r="Y459" s="2"/>
      <c r="Z459" s="2">
        <v>1.82</v>
      </c>
      <c r="AA459" s="2">
        <v>948.52</v>
      </c>
      <c r="AB459" s="2" t="s">
        <v>79</v>
      </c>
    </row>
    <row r="460" spans="1:28" ht="12.75" customHeight="1" x14ac:dyDescent="0.2">
      <c r="A460" s="2"/>
      <c r="B460" s="2">
        <v>1993</v>
      </c>
      <c r="C460" s="2">
        <v>4</v>
      </c>
      <c r="D460" s="2">
        <v>60</v>
      </c>
      <c r="E460" s="2">
        <v>30</v>
      </c>
      <c r="F460" s="2">
        <v>0</v>
      </c>
      <c r="G460" s="2">
        <v>0</v>
      </c>
      <c r="H460" s="20">
        <v>33889</v>
      </c>
      <c r="I460" s="20"/>
      <c r="J460" s="9"/>
      <c r="K460" s="9"/>
      <c r="L460" s="9"/>
      <c r="M460" s="9"/>
      <c r="N460" s="9"/>
      <c r="O460" s="2">
        <v>29.151599999999998</v>
      </c>
      <c r="P460" s="2">
        <v>2.3260009999999998</v>
      </c>
      <c r="Q460" s="2">
        <v>3030.6079999999997</v>
      </c>
      <c r="R460" s="2">
        <v>5880</v>
      </c>
      <c r="S460" s="2">
        <v>5.25</v>
      </c>
      <c r="T460" s="2" t="s">
        <v>17</v>
      </c>
      <c r="U460" s="2">
        <v>7.0300000000000001E-2</v>
      </c>
      <c r="V460" s="2">
        <v>41.2</v>
      </c>
      <c r="W460" s="2">
        <v>243</v>
      </c>
      <c r="X460" s="3">
        <f t="shared" si="6"/>
        <v>0.90888888888888897</v>
      </c>
      <c r="Y460" s="2"/>
      <c r="Z460" s="2">
        <v>1.986</v>
      </c>
      <c r="AA460" s="2">
        <v>1878.53</v>
      </c>
      <c r="AB460" s="2" t="s">
        <v>79</v>
      </c>
    </row>
    <row r="461" spans="1:28" ht="12.75" customHeight="1" x14ac:dyDescent="0.2">
      <c r="A461" s="2"/>
      <c r="B461" s="2">
        <v>1993</v>
      </c>
      <c r="C461" s="2">
        <v>5</v>
      </c>
      <c r="D461" s="2">
        <v>60</v>
      </c>
      <c r="E461" s="2">
        <v>30</v>
      </c>
      <c r="F461" s="2">
        <v>30</v>
      </c>
      <c r="G461" s="2">
        <v>0</v>
      </c>
      <c r="H461" s="20">
        <v>33889</v>
      </c>
      <c r="I461" s="20"/>
      <c r="J461" s="9"/>
      <c r="K461" s="9"/>
      <c r="L461" s="9"/>
      <c r="M461" s="9"/>
      <c r="N461" s="9"/>
      <c r="O461" s="2">
        <v>36.942799999999998</v>
      </c>
      <c r="P461" s="2">
        <v>2.3924449999999999</v>
      </c>
      <c r="Q461" s="2">
        <v>3628.0027000000009</v>
      </c>
      <c r="R461" s="2">
        <v>5810</v>
      </c>
      <c r="S461" s="2">
        <v>5.22</v>
      </c>
      <c r="T461" s="2" t="s">
        <v>17</v>
      </c>
      <c r="U461" s="2">
        <v>8.5099999999999995E-2</v>
      </c>
      <c r="V461" s="2">
        <v>42.8</v>
      </c>
      <c r="W461" s="2">
        <v>317</v>
      </c>
      <c r="X461" s="3">
        <f t="shared" si="6"/>
        <v>1.1599999999999999</v>
      </c>
      <c r="Y461" s="2"/>
      <c r="Z461" s="2">
        <v>2.4380000000000002</v>
      </c>
      <c r="AA461" s="2">
        <v>2457.87</v>
      </c>
      <c r="AB461" s="2" t="s">
        <v>79</v>
      </c>
    </row>
    <row r="462" spans="1:28" ht="12.75" customHeight="1" x14ac:dyDescent="0.2">
      <c r="A462" s="2"/>
      <c r="B462" s="2">
        <v>1993</v>
      </c>
      <c r="C462" s="2">
        <v>6</v>
      </c>
      <c r="D462" s="2">
        <v>60</v>
      </c>
      <c r="E462" s="2">
        <v>30</v>
      </c>
      <c r="F462" s="2">
        <v>30</v>
      </c>
      <c r="G462" s="2">
        <v>0</v>
      </c>
      <c r="H462" s="20">
        <v>33889</v>
      </c>
      <c r="I462" s="20"/>
      <c r="J462" s="9"/>
      <c r="K462" s="9"/>
      <c r="L462" s="9"/>
      <c r="M462" s="9"/>
      <c r="N462" s="9"/>
      <c r="O462" s="2">
        <v>40.986899999999999</v>
      </c>
      <c r="P462" s="2">
        <v>2.2589969999999999</v>
      </c>
      <c r="Q462" s="2">
        <v>3558.5382000000004</v>
      </c>
      <c r="R462" s="2">
        <v>5670</v>
      </c>
      <c r="S462" s="2">
        <v>5.48</v>
      </c>
      <c r="T462" s="2" t="s">
        <v>17</v>
      </c>
      <c r="U462" s="2">
        <v>7.7399999999999997E-2</v>
      </c>
      <c r="V462" s="2">
        <v>44.4</v>
      </c>
      <c r="W462" s="2">
        <v>351</v>
      </c>
      <c r="X462" s="3">
        <f t="shared" si="6"/>
        <v>0.99444444444444446</v>
      </c>
      <c r="Y462" s="2"/>
      <c r="Z462" s="2">
        <v>2.14</v>
      </c>
      <c r="AA462" s="2">
        <v>3366.1</v>
      </c>
      <c r="AB462" s="2" t="s">
        <v>79</v>
      </c>
    </row>
    <row r="463" spans="1:28" ht="12.75" customHeight="1" x14ac:dyDescent="0.2">
      <c r="A463" s="2"/>
      <c r="B463" s="2">
        <v>1994</v>
      </c>
      <c r="C463" s="2">
        <v>1</v>
      </c>
      <c r="D463" s="2">
        <v>0</v>
      </c>
      <c r="E463" s="2">
        <v>0</v>
      </c>
      <c r="F463" s="2">
        <v>0</v>
      </c>
      <c r="G463" s="2">
        <v>0</v>
      </c>
      <c r="H463" s="2"/>
      <c r="I463" s="4"/>
      <c r="J463" s="9"/>
      <c r="K463" s="9"/>
      <c r="L463" s="9"/>
      <c r="M463" s="9"/>
      <c r="N463" s="9"/>
      <c r="O463" s="2">
        <v>22.4724</v>
      </c>
      <c r="P463" s="2">
        <v>2.22763</v>
      </c>
      <c r="Q463" s="2">
        <v>4072.5754999999999</v>
      </c>
      <c r="R463" s="2">
        <v>5320</v>
      </c>
      <c r="S463" s="2">
        <v>7.08</v>
      </c>
      <c r="T463" s="2" t="s">
        <v>17</v>
      </c>
      <c r="U463" s="22">
        <v>9.4899999999999998E-2</v>
      </c>
      <c r="V463" s="2">
        <v>33.061660000000003</v>
      </c>
      <c r="W463" s="2">
        <v>308</v>
      </c>
      <c r="X463" s="2">
        <v>0.93200000000000005</v>
      </c>
      <c r="Y463" s="3">
        <f t="shared" ref="Y463:Y468" si="7">(1.8*X463)+0.35</f>
        <v>2.0276000000000001</v>
      </c>
      <c r="Z463" s="2">
        <v>2.4354314000000001</v>
      </c>
      <c r="AA463" s="2">
        <v>1412.43</v>
      </c>
      <c r="AB463" s="2" t="s">
        <v>79</v>
      </c>
    </row>
    <row r="464" spans="1:28" ht="12.75" customHeight="1" x14ac:dyDescent="0.2">
      <c r="A464" s="2"/>
      <c r="B464" s="2">
        <v>1994</v>
      </c>
      <c r="C464" s="2">
        <v>2</v>
      </c>
      <c r="D464" s="2">
        <v>0</v>
      </c>
      <c r="E464" s="2">
        <v>0</v>
      </c>
      <c r="F464" s="2">
        <v>0</v>
      </c>
      <c r="G464" s="2">
        <v>0</v>
      </c>
      <c r="H464" s="2"/>
      <c r="I464" s="4"/>
      <c r="J464" s="9"/>
      <c r="K464" s="9"/>
      <c r="L464" s="9"/>
      <c r="M464" s="9"/>
      <c r="N464" s="9"/>
      <c r="O464" s="2">
        <v>9.3514999999999997</v>
      </c>
      <c r="P464" s="2">
        <v>2.340487</v>
      </c>
      <c r="Q464" s="2">
        <v>3822.5033000000008</v>
      </c>
      <c r="R464" s="2">
        <v>3010</v>
      </c>
      <c r="S464" s="2">
        <v>5.9</v>
      </c>
      <c r="T464" s="2" t="s">
        <v>17</v>
      </c>
      <c r="U464" s="22">
        <v>6.1499999999999999E-2</v>
      </c>
      <c r="V464" s="2">
        <v>5.5445250000000001</v>
      </c>
      <c r="W464" s="2">
        <v>151</v>
      </c>
      <c r="X464" s="2">
        <v>0.67300000000000004</v>
      </c>
      <c r="Y464" s="3">
        <f t="shared" si="7"/>
        <v>1.5613999999999999</v>
      </c>
      <c r="Z464" s="2">
        <v>1.8398204000000002</v>
      </c>
      <c r="AA464" s="2">
        <v>375.7</v>
      </c>
      <c r="AB464" s="2" t="s">
        <v>79</v>
      </c>
    </row>
    <row r="465" spans="1:28" ht="12.75" customHeight="1" x14ac:dyDescent="0.2">
      <c r="A465" s="2"/>
      <c r="B465" s="2">
        <v>1994</v>
      </c>
      <c r="C465" s="2">
        <v>3</v>
      </c>
      <c r="D465" s="2">
        <v>0</v>
      </c>
      <c r="E465" s="2">
        <v>30</v>
      </c>
      <c r="F465" s="2">
        <v>0</v>
      </c>
      <c r="G465" s="2">
        <v>0</v>
      </c>
      <c r="H465" s="2"/>
      <c r="I465" s="4"/>
      <c r="J465" s="9"/>
      <c r="K465" s="9"/>
      <c r="L465" s="9"/>
      <c r="M465" s="9"/>
      <c r="N465" s="9"/>
      <c r="O465" s="2">
        <v>9.7248999999999999</v>
      </c>
      <c r="P465" s="2">
        <v>2.2231869999999998</v>
      </c>
      <c r="Q465" s="2">
        <v>3684.2040653646868</v>
      </c>
      <c r="R465" s="2">
        <v>3766.4408130729371</v>
      </c>
      <c r="S465" s="2">
        <v>5.76</v>
      </c>
      <c r="T465" s="2" t="s">
        <v>17</v>
      </c>
      <c r="U465" s="22">
        <v>7.5200000000000003E-2</v>
      </c>
      <c r="V465" s="2">
        <v>49.438639999999999</v>
      </c>
      <c r="W465" s="2">
        <v>154</v>
      </c>
      <c r="X465" s="2">
        <v>0.70299999999999996</v>
      </c>
      <c r="Y465" s="3">
        <f t="shared" si="7"/>
        <v>1.6153999999999997</v>
      </c>
      <c r="Z465" s="2">
        <v>2.0375396000000001</v>
      </c>
      <c r="AA465" s="2">
        <v>615.5</v>
      </c>
      <c r="AB465" s="2" t="s">
        <v>79</v>
      </c>
    </row>
    <row r="466" spans="1:28" ht="12.75" customHeight="1" x14ac:dyDescent="0.2">
      <c r="A466" s="2"/>
      <c r="B466" s="2">
        <v>1994</v>
      </c>
      <c r="C466" s="2">
        <v>4</v>
      </c>
      <c r="D466" s="2">
        <v>60</v>
      </c>
      <c r="E466" s="2">
        <v>30</v>
      </c>
      <c r="F466" s="2">
        <v>0</v>
      </c>
      <c r="G466" s="2">
        <v>0</v>
      </c>
      <c r="H466" s="2"/>
      <c r="I466" s="4"/>
      <c r="J466" s="9"/>
      <c r="K466" s="9"/>
      <c r="L466" s="9"/>
      <c r="M466" s="9"/>
      <c r="N466" s="9"/>
      <c r="O466" s="2">
        <v>31.946000000000002</v>
      </c>
      <c r="P466" s="2">
        <v>2.2894970000000003</v>
      </c>
      <c r="Q466" s="2">
        <v>4158.1828879138411</v>
      </c>
      <c r="R466" s="2">
        <v>5933.3865177502994</v>
      </c>
      <c r="S466" s="2">
        <v>5.12</v>
      </c>
      <c r="T466" s="2" t="s">
        <v>17</v>
      </c>
      <c r="U466" s="22">
        <v>0.1027</v>
      </c>
      <c r="V466" s="2">
        <v>32.238059999999997</v>
      </c>
      <c r="W466" s="2">
        <v>121</v>
      </c>
      <c r="X466" s="2">
        <v>0.873</v>
      </c>
      <c r="Y466" s="3">
        <f t="shared" si="7"/>
        <v>1.9214000000000002</v>
      </c>
      <c r="Z466" s="2">
        <v>2.3252354</v>
      </c>
      <c r="AA466" s="2">
        <v>2166.02</v>
      </c>
      <c r="AB466" s="2" t="s">
        <v>79</v>
      </c>
    </row>
    <row r="467" spans="1:28" ht="12.75" customHeight="1" x14ac:dyDescent="0.2">
      <c r="A467" s="2"/>
      <c r="B467" s="2">
        <v>1994</v>
      </c>
      <c r="C467" s="2">
        <v>5</v>
      </c>
      <c r="D467" s="2">
        <v>60</v>
      </c>
      <c r="E467" s="2">
        <v>30</v>
      </c>
      <c r="F467" s="2">
        <v>30</v>
      </c>
      <c r="G467" s="2">
        <v>0</v>
      </c>
      <c r="H467" s="2"/>
      <c r="I467" s="4"/>
      <c r="J467" s="9"/>
      <c r="K467" s="9"/>
      <c r="L467" s="9"/>
      <c r="M467" s="9"/>
      <c r="N467" s="9"/>
      <c r="O467" s="2">
        <v>31.651199999999999</v>
      </c>
      <c r="P467" s="2">
        <v>2.2521459999999998</v>
      </c>
      <c r="Q467" s="2">
        <v>3554.273072313224</v>
      </c>
      <c r="R467" s="2">
        <v>6432.2812624850176</v>
      </c>
      <c r="S467" s="2">
        <v>5.33</v>
      </c>
      <c r="T467" s="2" t="s">
        <v>17</v>
      </c>
      <c r="U467" s="22">
        <v>9.3600000000000003E-2</v>
      </c>
      <c r="V467" s="2">
        <v>31.577220000000001</v>
      </c>
      <c r="W467" s="2">
        <v>233</v>
      </c>
      <c r="X467" s="2">
        <v>0.86</v>
      </c>
      <c r="Y467" s="3">
        <f t="shared" si="7"/>
        <v>1.8980000000000001</v>
      </c>
      <c r="Z467" s="2">
        <v>2.1094046</v>
      </c>
      <c r="AA467" s="2">
        <v>1743.49</v>
      </c>
      <c r="AB467" s="2" t="s">
        <v>79</v>
      </c>
    </row>
    <row r="468" spans="1:28" ht="12.75" customHeight="1" x14ac:dyDescent="0.2">
      <c r="A468" s="2"/>
      <c r="B468" s="2">
        <v>1994</v>
      </c>
      <c r="C468" s="2">
        <v>6</v>
      </c>
      <c r="D468" s="2">
        <v>60</v>
      </c>
      <c r="E468" s="2">
        <v>30</v>
      </c>
      <c r="F468" s="2">
        <v>30</v>
      </c>
      <c r="G468" s="2">
        <v>0</v>
      </c>
      <c r="H468" s="2"/>
      <c r="I468" s="4"/>
      <c r="J468" s="9"/>
      <c r="K468" s="9"/>
      <c r="L468" s="9"/>
      <c r="M468" s="9"/>
      <c r="N468" s="9"/>
      <c r="O468" s="2">
        <v>27.758600000000001</v>
      </c>
      <c r="P468" s="2">
        <v>2.3947479999999999</v>
      </c>
      <c r="Q468" s="2">
        <v>4251.4826069572164</v>
      </c>
      <c r="R468" s="2">
        <v>5177.9288284686127</v>
      </c>
      <c r="S468" s="2">
        <v>5.69</v>
      </c>
      <c r="T468" s="2" t="s">
        <v>17</v>
      </c>
      <c r="U468" s="2">
        <v>9.8500000000000004E-2</v>
      </c>
      <c r="V468" s="2">
        <v>28.05274</v>
      </c>
      <c r="W468" s="2">
        <v>237</v>
      </c>
      <c r="X468" s="2">
        <v>0.92100000000000004</v>
      </c>
      <c r="Y468" s="3">
        <f t="shared" si="7"/>
        <v>2.0078</v>
      </c>
      <c r="Z468" s="2">
        <v>2.3445008000000001</v>
      </c>
      <c r="AA468" s="2">
        <v>2182.36</v>
      </c>
      <c r="AB468" s="2" t="s">
        <v>79</v>
      </c>
    </row>
    <row r="469" spans="1:28" ht="12.75" customHeight="1" x14ac:dyDescent="0.2">
      <c r="A469" s="2"/>
      <c r="B469" s="108">
        <v>1995</v>
      </c>
      <c r="C469" s="108">
        <v>1</v>
      </c>
      <c r="D469" s="108">
        <v>240</v>
      </c>
      <c r="E469" s="2">
        <v>0</v>
      </c>
      <c r="F469" s="2">
        <v>0</v>
      </c>
      <c r="G469" s="2">
        <v>0</v>
      </c>
      <c r="H469" s="20">
        <v>34605</v>
      </c>
      <c r="I469" s="20"/>
      <c r="J469" s="9"/>
      <c r="K469" s="9"/>
      <c r="L469" s="9"/>
      <c r="M469" s="9"/>
      <c r="N469" s="9"/>
      <c r="O469" s="2">
        <v>5.4981999999999998</v>
      </c>
      <c r="P469" s="2" t="s">
        <v>17</v>
      </c>
      <c r="Q469" s="2" t="s">
        <v>17</v>
      </c>
      <c r="R469" s="2" t="s">
        <v>17</v>
      </c>
      <c r="S469" s="2">
        <v>6.65</v>
      </c>
      <c r="T469" s="2" t="s">
        <v>17</v>
      </c>
      <c r="U469" s="22">
        <v>9.8900000000000002E-2</v>
      </c>
      <c r="V469" s="2">
        <v>31.16696</v>
      </c>
      <c r="W469" s="2">
        <v>330</v>
      </c>
      <c r="X469" s="3">
        <f t="shared" ref="X469:X486" si="8">(Z469-0.35)/1.8</f>
        <v>1.225919</v>
      </c>
      <c r="Y469" s="2"/>
      <c r="Z469" s="2">
        <v>2.5566542000000001</v>
      </c>
      <c r="AA469" s="2">
        <v>1350.5778</v>
      </c>
      <c r="AB469" s="2" t="s">
        <v>81</v>
      </c>
    </row>
    <row r="470" spans="1:28" ht="12.75" customHeight="1" x14ac:dyDescent="0.2">
      <c r="A470" s="2"/>
      <c r="B470" s="2">
        <v>1995</v>
      </c>
      <c r="C470" s="2">
        <v>2</v>
      </c>
      <c r="D470" s="2">
        <v>0</v>
      </c>
      <c r="E470" s="2">
        <v>0</v>
      </c>
      <c r="F470" s="2">
        <v>0</v>
      </c>
      <c r="G470" s="2">
        <v>0</v>
      </c>
      <c r="H470" s="20">
        <v>34605</v>
      </c>
      <c r="I470" s="20"/>
      <c r="J470" s="9"/>
      <c r="K470" s="9"/>
      <c r="L470" s="9"/>
      <c r="M470" s="9"/>
      <c r="N470" s="9"/>
      <c r="O470" s="2">
        <v>2.6122000000000001</v>
      </c>
      <c r="P470" s="2">
        <v>2.8324929999999999</v>
      </c>
      <c r="Q470" s="2">
        <v>4757.7050898203597</v>
      </c>
      <c r="R470" s="2">
        <v>4471.0578842315372</v>
      </c>
      <c r="S470" s="2">
        <v>6.03</v>
      </c>
      <c r="T470" s="2" t="s">
        <v>17</v>
      </c>
      <c r="U470" s="22">
        <v>8.77E-2</v>
      </c>
      <c r="V470" s="2">
        <v>7.3317199999999998</v>
      </c>
      <c r="W470" s="2">
        <v>80</v>
      </c>
      <c r="X470" s="3">
        <f t="shared" si="8"/>
        <v>0.90887599999999991</v>
      </c>
      <c r="Y470" s="2"/>
      <c r="Z470" s="2">
        <v>1.9859768</v>
      </c>
      <c r="AA470" s="2">
        <v>203.20740000000001</v>
      </c>
      <c r="AB470" s="2" t="s">
        <v>81</v>
      </c>
    </row>
    <row r="471" spans="1:28" ht="12.75" customHeight="1" x14ac:dyDescent="0.2">
      <c r="A471" s="2"/>
      <c r="B471" s="2">
        <v>1995</v>
      </c>
      <c r="C471" s="2">
        <v>3</v>
      </c>
      <c r="D471" s="2">
        <v>0</v>
      </c>
      <c r="E471" s="2">
        <v>30</v>
      </c>
      <c r="F471" s="2">
        <v>0</v>
      </c>
      <c r="G471" s="2">
        <v>0</v>
      </c>
      <c r="H471" s="20">
        <v>34605</v>
      </c>
      <c r="I471" s="20"/>
      <c r="J471" s="9"/>
      <c r="K471" s="9"/>
      <c r="L471" s="9"/>
      <c r="M471" s="9"/>
      <c r="N471" s="9"/>
      <c r="O471" s="2">
        <v>2.5886999999999998</v>
      </c>
      <c r="P471" s="2">
        <v>2.708504</v>
      </c>
      <c r="Q471" s="2">
        <v>4813.1657684630736</v>
      </c>
      <c r="R471" s="2">
        <v>5169.6606786427146</v>
      </c>
      <c r="S471" s="2">
        <v>6.01</v>
      </c>
      <c r="T471" s="2" t="s">
        <v>17</v>
      </c>
      <c r="U471" s="22">
        <v>8.3099999999999993E-2</v>
      </c>
      <c r="V471" s="2">
        <v>39.315759999999997</v>
      </c>
      <c r="W471" s="2">
        <v>140</v>
      </c>
      <c r="X471" s="3">
        <f t="shared" si="8"/>
        <v>0.99904700000000002</v>
      </c>
      <c r="Y471" s="2"/>
      <c r="Z471" s="2">
        <v>2.1482846000000002</v>
      </c>
      <c r="AA471" s="2">
        <v>230.86799999999999</v>
      </c>
      <c r="AB471" s="2" t="s">
        <v>81</v>
      </c>
    </row>
    <row r="472" spans="1:28" ht="12.75" customHeight="1" x14ac:dyDescent="0.2">
      <c r="A472" s="2"/>
      <c r="B472" s="2">
        <v>1995</v>
      </c>
      <c r="C472" s="2">
        <v>4</v>
      </c>
      <c r="D472" s="2">
        <v>60</v>
      </c>
      <c r="E472" s="2">
        <v>30</v>
      </c>
      <c r="F472" s="2">
        <v>0</v>
      </c>
      <c r="G472" s="2">
        <v>0</v>
      </c>
      <c r="H472" s="20">
        <v>34605</v>
      </c>
      <c r="I472" s="20"/>
      <c r="J472" s="9"/>
      <c r="K472" s="9"/>
      <c r="L472" s="9"/>
      <c r="M472" s="9"/>
      <c r="N472" s="9"/>
      <c r="O472" s="2">
        <v>9.2579999999999991</v>
      </c>
      <c r="P472" s="2">
        <v>2.8773619999999998</v>
      </c>
      <c r="Q472" s="2">
        <v>5147.9849241214051</v>
      </c>
      <c r="R472" s="2">
        <v>3843.8498402555911</v>
      </c>
      <c r="S472" s="2">
        <v>5.6</v>
      </c>
      <c r="T472" s="2" t="s">
        <v>17</v>
      </c>
      <c r="U472" s="2">
        <v>0.105905</v>
      </c>
      <c r="V472" s="2">
        <v>35.037640000000003</v>
      </c>
      <c r="W472" s="2">
        <v>180</v>
      </c>
      <c r="X472" s="3">
        <f t="shared" si="8"/>
        <v>1.1519710000000001</v>
      </c>
      <c r="Y472" s="2"/>
      <c r="Z472" s="2">
        <v>2.4235478000000001</v>
      </c>
      <c r="AA472" s="2">
        <v>1131.9066</v>
      </c>
      <c r="AB472" s="2" t="s">
        <v>81</v>
      </c>
    </row>
    <row r="473" spans="1:28" ht="12.75" customHeight="1" x14ac:dyDescent="0.2">
      <c r="A473" s="2"/>
      <c r="B473" s="2">
        <v>1995</v>
      </c>
      <c r="C473" s="2">
        <v>5</v>
      </c>
      <c r="D473" s="2">
        <v>60</v>
      </c>
      <c r="E473" s="2">
        <v>30</v>
      </c>
      <c r="F473" s="2">
        <v>30</v>
      </c>
      <c r="G473" s="2">
        <v>0</v>
      </c>
      <c r="H473" s="20">
        <v>34605</v>
      </c>
      <c r="I473" s="20"/>
      <c r="J473" s="9"/>
      <c r="K473" s="9"/>
      <c r="L473" s="9"/>
      <c r="M473" s="9"/>
      <c r="N473" s="9"/>
      <c r="O473" s="2">
        <v>8.5061</v>
      </c>
      <c r="P473" s="2">
        <v>2.9495290000000001</v>
      </c>
      <c r="Q473" s="2">
        <v>4779.2017193122756</v>
      </c>
      <c r="R473" s="2">
        <v>4618.1527389044386</v>
      </c>
      <c r="S473" s="2">
        <v>5.39</v>
      </c>
      <c r="T473" s="2" t="s">
        <v>17</v>
      </c>
      <c r="U473" s="22">
        <v>7.6399999999999996E-2</v>
      </c>
      <c r="V473" s="2">
        <v>31.472539999999999</v>
      </c>
      <c r="W473" s="2">
        <v>270</v>
      </c>
      <c r="X473" s="3">
        <f t="shared" si="8"/>
        <v>1.0283559999999998</v>
      </c>
      <c r="Y473" s="2"/>
      <c r="Z473" s="2">
        <v>2.2010407999999999</v>
      </c>
      <c r="AA473" s="2">
        <v>1439.8758</v>
      </c>
      <c r="AB473" s="2" t="s">
        <v>81</v>
      </c>
    </row>
    <row r="474" spans="1:28" ht="12.75" customHeight="1" x14ac:dyDescent="0.2">
      <c r="A474" s="2"/>
      <c r="B474" s="2">
        <v>1995</v>
      </c>
      <c r="C474" s="2">
        <v>6</v>
      </c>
      <c r="D474" s="2">
        <v>60</v>
      </c>
      <c r="E474" s="2">
        <v>30</v>
      </c>
      <c r="F474" s="2">
        <v>30</v>
      </c>
      <c r="G474" s="2">
        <v>0</v>
      </c>
      <c r="H474" s="20">
        <v>34605</v>
      </c>
      <c r="I474" s="20"/>
      <c r="J474" s="9"/>
      <c r="K474" s="9"/>
      <c r="L474" s="9"/>
      <c r="M474" s="9"/>
      <c r="N474" s="9"/>
      <c r="O474" s="2">
        <v>7.0061999999999998</v>
      </c>
      <c r="P474" s="2">
        <v>3.1357590000000002</v>
      </c>
      <c r="Q474" s="2">
        <v>5272.821285942493</v>
      </c>
      <c r="R474" s="2">
        <v>3144.9680511182105</v>
      </c>
      <c r="S474" s="2">
        <v>5.68</v>
      </c>
      <c r="T474" s="2" t="s">
        <v>17</v>
      </c>
      <c r="U474" s="2">
        <v>0.118173</v>
      </c>
      <c r="V474" s="2">
        <v>29.333480000000002</v>
      </c>
      <c r="W474" s="2">
        <v>270</v>
      </c>
      <c r="X474" s="3">
        <f t="shared" si="8"/>
        <v>1.22715</v>
      </c>
      <c r="Y474" s="2"/>
      <c r="Z474" s="2">
        <v>2.5588700000000002</v>
      </c>
      <c r="AA474" s="2">
        <v>1615.8581999999999</v>
      </c>
      <c r="AB474" s="2" t="s">
        <v>81</v>
      </c>
    </row>
    <row r="475" spans="1:28" ht="12.75" customHeight="1" x14ac:dyDescent="0.2">
      <c r="A475" s="2"/>
      <c r="B475" s="2">
        <v>1996</v>
      </c>
      <c r="C475" s="2">
        <v>1</v>
      </c>
      <c r="D475" s="2">
        <v>0</v>
      </c>
      <c r="E475" s="2">
        <v>0</v>
      </c>
      <c r="F475" s="2">
        <v>0</v>
      </c>
      <c r="G475" s="2">
        <v>0</v>
      </c>
      <c r="H475" s="20">
        <v>34982</v>
      </c>
      <c r="I475" s="20"/>
      <c r="J475" s="9"/>
      <c r="K475" s="9"/>
      <c r="L475" s="9"/>
      <c r="M475" s="9"/>
      <c r="N475" s="9"/>
      <c r="O475" s="2">
        <v>24.84</v>
      </c>
      <c r="P475" s="2" t="s">
        <v>17</v>
      </c>
      <c r="Q475" s="2" t="s">
        <v>17</v>
      </c>
      <c r="R475" s="2" t="s">
        <v>17</v>
      </c>
      <c r="S475" s="2">
        <v>6.96</v>
      </c>
      <c r="T475" s="2" t="s">
        <v>17</v>
      </c>
      <c r="U475" s="2">
        <v>0.1073197</v>
      </c>
      <c r="V475" s="2">
        <v>44.544810000000005</v>
      </c>
      <c r="W475" s="2">
        <v>310</v>
      </c>
      <c r="X475" s="3">
        <f t="shared" si="8"/>
        <v>1.207724</v>
      </c>
      <c r="Y475" s="2"/>
      <c r="Z475" s="2">
        <v>2.5239032000000003</v>
      </c>
      <c r="AA475" s="2">
        <v>1319.7484756097563</v>
      </c>
      <c r="AB475" s="2" t="s">
        <v>81</v>
      </c>
    </row>
    <row r="476" spans="1:28" ht="12.75" customHeight="1" x14ac:dyDescent="0.2">
      <c r="A476" s="2"/>
      <c r="B476" s="2">
        <v>1996</v>
      </c>
      <c r="C476" s="2">
        <v>2</v>
      </c>
      <c r="D476" s="2">
        <v>0</v>
      </c>
      <c r="E476" s="2">
        <v>0</v>
      </c>
      <c r="F476" s="2">
        <v>0</v>
      </c>
      <c r="G476" s="2">
        <v>0</v>
      </c>
      <c r="H476" s="20">
        <v>34982</v>
      </c>
      <c r="I476" s="20"/>
      <c r="J476" s="9"/>
      <c r="K476" s="9"/>
      <c r="L476" s="9"/>
      <c r="M476" s="9"/>
      <c r="N476" s="9"/>
      <c r="O476" s="2">
        <v>14.4</v>
      </c>
      <c r="P476" s="2" t="s">
        <v>17</v>
      </c>
      <c r="Q476" s="2" t="s">
        <v>17</v>
      </c>
      <c r="R476" s="2" t="s">
        <v>17</v>
      </c>
      <c r="S476" s="2">
        <v>5.95</v>
      </c>
      <c r="T476" s="2" t="s">
        <v>17</v>
      </c>
      <c r="U476" s="22">
        <v>6.8997950000000002E-2</v>
      </c>
      <c r="V476" s="2">
        <v>6.2455499999999997</v>
      </c>
      <c r="W476" s="2">
        <v>163</v>
      </c>
      <c r="X476" s="3">
        <f t="shared" si="8"/>
        <v>0.74089269999999985</v>
      </c>
      <c r="Y476" s="2"/>
      <c r="Z476" s="2">
        <v>1.6836068599999998</v>
      </c>
      <c r="AA476" s="2">
        <v>449.8765243902439</v>
      </c>
      <c r="AB476" s="2" t="s">
        <v>81</v>
      </c>
    </row>
    <row r="477" spans="1:28" ht="12.75" customHeight="1" x14ac:dyDescent="0.2">
      <c r="A477" s="2"/>
      <c r="B477" s="2">
        <v>1996</v>
      </c>
      <c r="C477" s="2">
        <v>3</v>
      </c>
      <c r="D477" s="2">
        <v>0</v>
      </c>
      <c r="E477" s="2">
        <v>30</v>
      </c>
      <c r="F477" s="2">
        <v>0</v>
      </c>
      <c r="G477" s="2">
        <v>0</v>
      </c>
      <c r="H477" s="20">
        <v>34982</v>
      </c>
      <c r="I477" s="20"/>
      <c r="J477" s="9"/>
      <c r="K477" s="9"/>
      <c r="L477" s="9"/>
      <c r="M477" s="9"/>
      <c r="N477" s="9"/>
      <c r="O477" s="2">
        <v>15.01</v>
      </c>
      <c r="P477" s="2" t="s">
        <v>17</v>
      </c>
      <c r="Q477" s="2" t="s">
        <v>17</v>
      </c>
      <c r="R477" s="2" t="s">
        <v>17</v>
      </c>
      <c r="S477" s="2">
        <v>5.84</v>
      </c>
      <c r="T477" s="2" t="s">
        <v>17</v>
      </c>
      <c r="U477" s="2">
        <v>5.8839200000000001E-2</v>
      </c>
      <c r="V477" s="2">
        <v>37.945220000000006</v>
      </c>
      <c r="W477" s="2">
        <v>150</v>
      </c>
      <c r="X477" s="3">
        <f t="shared" si="8"/>
        <v>0.75456719999999977</v>
      </c>
      <c r="Y477" s="2"/>
      <c r="Z477" s="2">
        <v>1.7082209599999998</v>
      </c>
      <c r="AA477" s="2">
        <v>690.58536585365857</v>
      </c>
      <c r="AB477" s="2" t="s">
        <v>81</v>
      </c>
    </row>
    <row r="478" spans="1:28" ht="12.75" customHeight="1" x14ac:dyDescent="0.2">
      <c r="A478" s="2"/>
      <c r="B478" s="2">
        <v>1996</v>
      </c>
      <c r="C478" s="2">
        <v>4</v>
      </c>
      <c r="D478" s="2">
        <v>60</v>
      </c>
      <c r="E478" s="2">
        <v>30</v>
      </c>
      <c r="F478" s="2">
        <v>0</v>
      </c>
      <c r="G478" s="2">
        <v>0</v>
      </c>
      <c r="H478" s="20">
        <v>34982</v>
      </c>
      <c r="I478" s="20"/>
      <c r="J478" s="9"/>
      <c r="K478" s="9"/>
      <c r="L478" s="9"/>
      <c r="M478" s="9"/>
      <c r="N478" s="9"/>
      <c r="O478" s="2">
        <v>22.19</v>
      </c>
      <c r="P478" s="2" t="s">
        <v>17</v>
      </c>
      <c r="Q478" s="2" t="s">
        <v>17</v>
      </c>
      <c r="R478" s="2" t="s">
        <v>17</v>
      </c>
      <c r="S478" s="2">
        <v>5.29</v>
      </c>
      <c r="T478" s="2" t="s">
        <v>17</v>
      </c>
      <c r="U478" s="22">
        <v>8.0349680000000007E-2</v>
      </c>
      <c r="V478" s="2">
        <v>33.725810000000003</v>
      </c>
      <c r="W478" s="2">
        <v>183</v>
      </c>
      <c r="X478" s="3">
        <f t="shared" si="8"/>
        <v>0.91818670000000002</v>
      </c>
      <c r="Y478" s="2"/>
      <c r="Z478" s="2">
        <v>2.0027360600000002</v>
      </c>
      <c r="AA478" s="2">
        <v>974.45579268292693</v>
      </c>
      <c r="AB478" s="2" t="s">
        <v>81</v>
      </c>
    </row>
    <row r="479" spans="1:28" ht="12.75" customHeight="1" x14ac:dyDescent="0.2">
      <c r="A479" s="2"/>
      <c r="B479" s="2">
        <v>1996</v>
      </c>
      <c r="C479" s="2">
        <v>5</v>
      </c>
      <c r="D479" s="2">
        <v>60</v>
      </c>
      <c r="E479" s="2">
        <v>30</v>
      </c>
      <c r="F479" s="2">
        <v>30</v>
      </c>
      <c r="G479" s="2">
        <v>0</v>
      </c>
      <c r="H479" s="20">
        <v>34982</v>
      </c>
      <c r="I479" s="20"/>
      <c r="J479" s="9"/>
      <c r="K479" s="9"/>
      <c r="L479" s="9"/>
      <c r="M479" s="9"/>
      <c r="N479" s="9"/>
      <c r="O479" s="2">
        <v>24.05</v>
      </c>
      <c r="P479" s="2" t="s">
        <v>17</v>
      </c>
      <c r="Q479" s="2" t="s">
        <v>17</v>
      </c>
      <c r="R479" s="2" t="s">
        <v>17</v>
      </c>
      <c r="S479" s="2">
        <v>5.18</v>
      </c>
      <c r="T479" s="2" t="s">
        <v>17</v>
      </c>
      <c r="U479" s="22">
        <v>8.725136E-2</v>
      </c>
      <c r="V479" s="2">
        <v>37.945220000000006</v>
      </c>
      <c r="W479" s="2">
        <v>270</v>
      </c>
      <c r="X479" s="3">
        <f t="shared" si="8"/>
        <v>1.010902</v>
      </c>
      <c r="Y479" s="2"/>
      <c r="Z479" s="2">
        <v>2.1696236</v>
      </c>
      <c r="AA479" s="2">
        <v>1024.2576219512196</v>
      </c>
      <c r="AB479" s="2" t="s">
        <v>81</v>
      </c>
    </row>
    <row r="480" spans="1:28" ht="12.75" customHeight="1" x14ac:dyDescent="0.2">
      <c r="A480" s="2"/>
      <c r="B480" s="2">
        <v>1996</v>
      </c>
      <c r="C480" s="2">
        <v>6</v>
      </c>
      <c r="D480" s="2">
        <v>60</v>
      </c>
      <c r="E480" s="2">
        <v>30</v>
      </c>
      <c r="F480" s="2">
        <v>30</v>
      </c>
      <c r="G480" s="2">
        <v>0</v>
      </c>
      <c r="H480" s="20">
        <v>34982</v>
      </c>
      <c r="I480" s="20"/>
      <c r="J480" s="9"/>
      <c r="K480" s="9"/>
      <c r="L480" s="9"/>
      <c r="M480" s="9"/>
      <c r="N480" s="9"/>
      <c r="O480" s="2">
        <v>28.04</v>
      </c>
      <c r="P480" s="2" t="s">
        <v>17</v>
      </c>
      <c r="Q480" s="2" t="s">
        <v>17</v>
      </c>
      <c r="R480" s="2" t="s">
        <v>17</v>
      </c>
      <c r="S480" s="2">
        <v>5.51</v>
      </c>
      <c r="T480" s="2" t="s">
        <v>17</v>
      </c>
      <c r="U480" s="22">
        <v>9.3469049999999998E-2</v>
      </c>
      <c r="V480" s="2">
        <v>36.214180000000006</v>
      </c>
      <c r="W480" s="2">
        <v>272</v>
      </c>
      <c r="X480" s="3">
        <f t="shared" si="8"/>
        <v>1.116727</v>
      </c>
      <c r="Y480" s="2"/>
      <c r="Z480" s="2">
        <v>2.3601086000000002</v>
      </c>
      <c r="AA480" s="2">
        <v>1250.0259146341464</v>
      </c>
      <c r="AB480" s="2" t="s">
        <v>81</v>
      </c>
    </row>
    <row r="481" spans="1:29" ht="12.75" customHeight="1" x14ac:dyDescent="0.2">
      <c r="A481" s="2"/>
      <c r="B481" s="2">
        <v>1997</v>
      </c>
      <c r="C481" s="2">
        <v>1</v>
      </c>
      <c r="D481" s="2">
        <v>0</v>
      </c>
      <c r="E481" s="2">
        <v>0</v>
      </c>
      <c r="F481" s="2">
        <v>0</v>
      </c>
      <c r="G481" s="2">
        <v>0</v>
      </c>
      <c r="H481" s="20">
        <v>35331</v>
      </c>
      <c r="I481" s="20"/>
      <c r="J481" s="9"/>
      <c r="K481" s="9"/>
      <c r="L481" s="9"/>
      <c r="M481" s="9"/>
      <c r="N481" s="9"/>
      <c r="O481" s="2">
        <v>51.4</v>
      </c>
      <c r="P481" s="2" t="s">
        <v>17</v>
      </c>
      <c r="Q481" s="2" t="s">
        <v>17</v>
      </c>
      <c r="R481" s="2" t="s">
        <v>17</v>
      </c>
      <c r="S481" s="2">
        <v>7.03</v>
      </c>
      <c r="T481" s="2" t="s">
        <v>17</v>
      </c>
      <c r="U481" s="2">
        <v>0.11733789999999999</v>
      </c>
      <c r="V481" s="2">
        <v>41.307119999999998</v>
      </c>
      <c r="W481" s="2">
        <v>230</v>
      </c>
      <c r="X481" s="3">
        <f t="shared" si="8"/>
        <v>1.1410480000000001</v>
      </c>
      <c r="Y481" s="2"/>
      <c r="Z481" s="2">
        <v>2.4038864000000002</v>
      </c>
      <c r="AA481" s="2">
        <v>3708.5762195121956</v>
      </c>
      <c r="AB481" s="2" t="s">
        <v>81</v>
      </c>
      <c r="AC481" s="2">
        <v>0.69137990000000005</v>
      </c>
    </row>
    <row r="482" spans="1:29" ht="12.75" customHeight="1" x14ac:dyDescent="0.2">
      <c r="A482" s="2"/>
      <c r="B482" s="2">
        <v>1997</v>
      </c>
      <c r="C482" s="2">
        <v>2</v>
      </c>
      <c r="D482" s="2">
        <v>0</v>
      </c>
      <c r="E482" s="2">
        <v>0</v>
      </c>
      <c r="F482" s="2">
        <v>0</v>
      </c>
      <c r="G482" s="2">
        <v>0</v>
      </c>
      <c r="H482" s="20">
        <v>35331</v>
      </c>
      <c r="I482" s="20"/>
      <c r="J482" s="9"/>
      <c r="K482" s="9"/>
      <c r="L482" s="9"/>
      <c r="M482" s="9"/>
      <c r="N482" s="9"/>
      <c r="O482" s="2">
        <v>20.8</v>
      </c>
      <c r="P482" s="2" t="s">
        <v>17</v>
      </c>
      <c r="Q482" s="2" t="s">
        <v>17</v>
      </c>
      <c r="R482" s="2" t="s">
        <v>17</v>
      </c>
      <c r="S482" s="2">
        <v>6.02</v>
      </c>
      <c r="T482" s="2" t="s">
        <v>17</v>
      </c>
      <c r="U482" s="22">
        <v>6.9360729999999995E-2</v>
      </c>
      <c r="V482" s="2">
        <v>6.7068399999999997</v>
      </c>
      <c r="W482" s="2">
        <v>231</v>
      </c>
      <c r="X482" s="3">
        <f t="shared" si="8"/>
        <v>0.62621499999999986</v>
      </c>
      <c r="Y482" s="2"/>
      <c r="Z482" s="2">
        <v>1.4771869999999998</v>
      </c>
      <c r="AA482" s="2">
        <v>944.57469512195144</v>
      </c>
      <c r="AB482" s="2" t="s">
        <v>81</v>
      </c>
      <c r="AC482" s="2">
        <v>0.46951789999999999</v>
      </c>
    </row>
    <row r="483" spans="1:29" ht="12.75" customHeight="1" x14ac:dyDescent="0.2">
      <c r="A483" s="2"/>
      <c r="B483" s="2">
        <v>1997</v>
      </c>
      <c r="C483" s="2">
        <v>3</v>
      </c>
      <c r="D483" s="2">
        <v>0</v>
      </c>
      <c r="E483" s="2">
        <v>30</v>
      </c>
      <c r="F483" s="2">
        <v>0</v>
      </c>
      <c r="G483" s="2">
        <v>0</v>
      </c>
      <c r="H483" s="20">
        <v>35331</v>
      </c>
      <c r="I483" s="20"/>
      <c r="J483" s="9"/>
      <c r="K483" s="9"/>
      <c r="L483" s="9"/>
      <c r="M483" s="9"/>
      <c r="N483" s="9"/>
      <c r="O483" s="2">
        <v>20.7</v>
      </c>
      <c r="P483" s="2" t="s">
        <v>17</v>
      </c>
      <c r="Q483" s="2" t="s">
        <v>17</v>
      </c>
      <c r="R483" s="2" t="s">
        <v>17</v>
      </c>
      <c r="S483" s="2">
        <v>6.05</v>
      </c>
      <c r="T483" s="2" t="s">
        <v>17</v>
      </c>
      <c r="U483" s="22">
        <v>7.7557559999999998E-2</v>
      </c>
      <c r="V483" s="2">
        <v>55.656399999999991</v>
      </c>
      <c r="W483" s="2">
        <v>219</v>
      </c>
      <c r="X483" s="3">
        <f t="shared" si="8"/>
        <v>0.75696260000000004</v>
      </c>
      <c r="Y483" s="2"/>
      <c r="Z483" s="2">
        <v>1.7125326800000003</v>
      </c>
      <c r="AA483" s="2">
        <v>562.76067073170736</v>
      </c>
      <c r="AB483" s="2" t="s">
        <v>81</v>
      </c>
      <c r="AC483" s="2">
        <v>0.50273780000000001</v>
      </c>
    </row>
    <row r="484" spans="1:29" ht="12.75" customHeight="1" x14ac:dyDescent="0.2">
      <c r="A484" s="2"/>
      <c r="B484" s="2">
        <v>1997</v>
      </c>
      <c r="C484" s="2">
        <v>4</v>
      </c>
      <c r="D484" s="2">
        <v>60</v>
      </c>
      <c r="E484" s="2">
        <v>30</v>
      </c>
      <c r="F484" s="2">
        <v>0</v>
      </c>
      <c r="G484" s="2">
        <v>0</v>
      </c>
      <c r="H484" s="20">
        <v>35331</v>
      </c>
      <c r="I484" s="20"/>
      <c r="J484" s="9"/>
      <c r="K484" s="9"/>
      <c r="L484" s="9"/>
      <c r="M484" s="9"/>
      <c r="N484" s="9"/>
      <c r="O484" s="2">
        <v>60.8</v>
      </c>
      <c r="P484" s="2" t="s">
        <v>17</v>
      </c>
      <c r="Q484" s="2" t="s">
        <v>17</v>
      </c>
      <c r="R484" s="2" t="s">
        <v>17</v>
      </c>
      <c r="S484" s="2">
        <v>5.49</v>
      </c>
      <c r="T484" s="2" t="s">
        <v>17</v>
      </c>
      <c r="U484" s="22">
        <v>9.8776169999999996E-2</v>
      </c>
      <c r="V484" s="2">
        <v>46.630240000000001</v>
      </c>
      <c r="W484" s="2">
        <v>257</v>
      </c>
      <c r="X484" s="3">
        <f t="shared" si="8"/>
        <v>0.90654869999999999</v>
      </c>
      <c r="Y484" s="2"/>
      <c r="Z484" s="2">
        <v>1.9817876600000002</v>
      </c>
      <c r="AA484" s="2">
        <v>3824.7804878048782</v>
      </c>
      <c r="AB484" s="2" t="s">
        <v>81</v>
      </c>
      <c r="AC484" s="2">
        <v>0.73899700000000001</v>
      </c>
    </row>
    <row r="485" spans="1:29" ht="12.75" customHeight="1" x14ac:dyDescent="0.2">
      <c r="A485" s="2"/>
      <c r="B485" s="2">
        <v>1997</v>
      </c>
      <c r="C485" s="2">
        <v>5</v>
      </c>
      <c r="D485" s="2">
        <v>60</v>
      </c>
      <c r="E485" s="2">
        <v>30</v>
      </c>
      <c r="F485" s="2">
        <v>30</v>
      </c>
      <c r="G485" s="2">
        <v>0</v>
      </c>
      <c r="H485" s="20">
        <v>35331</v>
      </c>
      <c r="I485" s="20"/>
      <c r="J485" s="9"/>
      <c r="K485" s="9"/>
      <c r="L485" s="9"/>
      <c r="M485" s="9"/>
      <c r="N485" s="9"/>
      <c r="O485" s="2">
        <v>62.6</v>
      </c>
      <c r="P485" s="2" t="s">
        <v>17</v>
      </c>
      <c r="Q485" s="2" t="s">
        <v>17</v>
      </c>
      <c r="R485" s="2" t="s">
        <v>17</v>
      </c>
      <c r="S485" s="2">
        <v>5.33</v>
      </c>
      <c r="T485" s="2" t="s">
        <v>17</v>
      </c>
      <c r="U485" s="22">
        <v>9.9047769999999993E-2</v>
      </c>
      <c r="V485" s="2">
        <v>43.158639999999991</v>
      </c>
      <c r="W485" s="2">
        <v>282</v>
      </c>
      <c r="X485" s="3">
        <f t="shared" si="8"/>
        <v>0.91793379999999991</v>
      </c>
      <c r="Y485" s="2"/>
      <c r="Z485" s="2">
        <v>2.0022808400000001</v>
      </c>
      <c r="AA485" s="2">
        <v>4443.9832317073169</v>
      </c>
      <c r="AB485" s="2" t="s">
        <v>81</v>
      </c>
      <c r="AC485" s="2">
        <v>0.80149780000000004</v>
      </c>
    </row>
    <row r="486" spans="1:29" ht="12.75" customHeight="1" x14ac:dyDescent="0.2">
      <c r="A486" s="2"/>
      <c r="B486" s="2">
        <v>1997</v>
      </c>
      <c r="C486" s="2">
        <v>6</v>
      </c>
      <c r="D486" s="2">
        <v>60</v>
      </c>
      <c r="E486" s="2">
        <v>30</v>
      </c>
      <c r="F486" s="2">
        <v>30</v>
      </c>
      <c r="G486" s="2">
        <v>0</v>
      </c>
      <c r="H486" s="20">
        <v>35331</v>
      </c>
      <c r="I486" s="20"/>
      <c r="J486" s="9"/>
      <c r="K486" s="9"/>
      <c r="L486" s="9"/>
      <c r="M486" s="9"/>
      <c r="N486" s="9"/>
      <c r="O486" s="2">
        <v>62.3</v>
      </c>
      <c r="P486" s="2" t="s">
        <v>17</v>
      </c>
      <c r="Q486" s="2" t="s">
        <v>17</v>
      </c>
      <c r="R486" s="2" t="s">
        <v>17</v>
      </c>
      <c r="S486" s="2">
        <v>5.52</v>
      </c>
      <c r="T486" s="2" t="s">
        <v>17</v>
      </c>
      <c r="U486" s="2">
        <v>0.10655829999999999</v>
      </c>
      <c r="V486" s="2">
        <v>38.298399999999994</v>
      </c>
      <c r="W486" s="2">
        <v>262</v>
      </c>
      <c r="X486" s="3">
        <f t="shared" si="8"/>
        <v>0.96448619999999996</v>
      </c>
      <c r="Y486" s="2"/>
      <c r="Z486" s="2">
        <v>2.08607516</v>
      </c>
      <c r="AA486" s="2">
        <v>4020.6676829268295</v>
      </c>
      <c r="AB486" s="2" t="s">
        <v>81</v>
      </c>
      <c r="AC486" s="2">
        <v>0.70308550000000003</v>
      </c>
    </row>
    <row r="487" spans="1:29" ht="12.75" customHeight="1" x14ac:dyDescent="0.2">
      <c r="A487" s="2"/>
      <c r="B487" s="2">
        <v>1998</v>
      </c>
      <c r="C487" s="2">
        <v>1</v>
      </c>
      <c r="D487" s="2">
        <v>0</v>
      </c>
      <c r="E487" s="2">
        <v>0</v>
      </c>
      <c r="F487" s="2">
        <v>0</v>
      </c>
      <c r="G487" s="2">
        <v>0</v>
      </c>
      <c r="H487" s="20">
        <v>35706</v>
      </c>
      <c r="I487" s="20"/>
      <c r="J487" s="9"/>
      <c r="K487" s="9"/>
      <c r="L487" s="9"/>
      <c r="M487" s="9"/>
      <c r="N487" s="9"/>
      <c r="O487" s="2">
        <v>30.83</v>
      </c>
      <c r="P487" s="2">
        <v>2.3108819999999999</v>
      </c>
      <c r="Q487" s="2" t="s">
        <v>17</v>
      </c>
      <c r="R487" s="2" t="s">
        <v>17</v>
      </c>
      <c r="S487" s="2" t="s">
        <v>17</v>
      </c>
      <c r="T487" s="2" t="s">
        <v>17</v>
      </c>
      <c r="U487" s="2" t="s">
        <v>17</v>
      </c>
      <c r="V487" s="2" t="s">
        <v>17</v>
      </c>
      <c r="W487" s="2" t="s">
        <v>17</v>
      </c>
      <c r="X487" s="2"/>
      <c r="Y487" s="2"/>
      <c r="Z487" s="2" t="s">
        <v>17</v>
      </c>
      <c r="AA487" s="2">
        <v>3100.794695121951</v>
      </c>
      <c r="AB487" s="2" t="s">
        <v>81</v>
      </c>
      <c r="AC487" s="2">
        <v>0.43550739999999999</v>
      </c>
    </row>
    <row r="488" spans="1:29" ht="12.75" customHeight="1" x14ac:dyDescent="0.2">
      <c r="A488" s="2"/>
      <c r="B488" s="2">
        <v>1998</v>
      </c>
      <c r="C488" s="2">
        <v>2</v>
      </c>
      <c r="D488" s="2">
        <v>0</v>
      </c>
      <c r="E488" s="2">
        <v>0</v>
      </c>
      <c r="F488" s="2">
        <v>0</v>
      </c>
      <c r="G488" s="2">
        <v>0</v>
      </c>
      <c r="H488" s="20">
        <v>35706</v>
      </c>
      <c r="I488" s="20"/>
      <c r="J488" s="9"/>
      <c r="K488" s="9"/>
      <c r="L488" s="9"/>
      <c r="M488" s="9"/>
      <c r="N488" s="9"/>
      <c r="O488" s="2">
        <v>14.5</v>
      </c>
      <c r="P488" s="2">
        <v>2.0271689999999998</v>
      </c>
      <c r="Q488" s="2" t="s">
        <v>17</v>
      </c>
      <c r="R488" s="2" t="s">
        <v>17</v>
      </c>
      <c r="S488" s="2" t="s">
        <v>17</v>
      </c>
      <c r="T488" s="2" t="s">
        <v>17</v>
      </c>
      <c r="U488" s="2" t="s">
        <v>17</v>
      </c>
      <c r="V488" s="2" t="s">
        <v>17</v>
      </c>
      <c r="W488" s="2" t="s">
        <v>17</v>
      </c>
      <c r="X488" s="2"/>
      <c r="Y488" s="2"/>
      <c r="Z488" s="2" t="s">
        <v>17</v>
      </c>
      <c r="AA488" s="2">
        <v>784.70418292682905</v>
      </c>
      <c r="AB488" s="2" t="s">
        <v>81</v>
      </c>
      <c r="AC488" s="2">
        <v>0.35719780000000001</v>
      </c>
    </row>
    <row r="489" spans="1:29" ht="12.75" customHeight="1" x14ac:dyDescent="0.2">
      <c r="A489" s="2"/>
      <c r="B489" s="2">
        <v>1998</v>
      </c>
      <c r="C489" s="2">
        <v>3</v>
      </c>
      <c r="D489" s="2">
        <v>0</v>
      </c>
      <c r="E489" s="2">
        <v>30</v>
      </c>
      <c r="F489" s="2">
        <v>0</v>
      </c>
      <c r="G489" s="2">
        <v>0</v>
      </c>
      <c r="H489" s="20">
        <v>35706</v>
      </c>
      <c r="I489" s="20"/>
      <c r="J489" s="9"/>
      <c r="K489" s="9"/>
      <c r="L489" s="9"/>
      <c r="M489" s="9"/>
      <c r="N489" s="9"/>
      <c r="O489" s="2">
        <v>18.77</v>
      </c>
      <c r="P489" s="2">
        <v>1.9627830000000002</v>
      </c>
      <c r="Q489" s="2" t="s">
        <v>17</v>
      </c>
      <c r="R489" s="2" t="s">
        <v>17</v>
      </c>
      <c r="S489" s="2" t="s">
        <v>17</v>
      </c>
      <c r="T489" s="2" t="s">
        <v>17</v>
      </c>
      <c r="U489" s="2" t="s">
        <v>17</v>
      </c>
      <c r="V489" s="2" t="s">
        <v>17</v>
      </c>
      <c r="W489" s="2" t="s">
        <v>17</v>
      </c>
      <c r="X489" s="2"/>
      <c r="Y489" s="2"/>
      <c r="Z489" s="2" t="s">
        <v>17</v>
      </c>
      <c r="AA489" s="2">
        <v>1010.5919999999998</v>
      </c>
      <c r="AB489" s="2" t="s">
        <v>81</v>
      </c>
      <c r="AC489" s="2">
        <v>0.44289040000000002</v>
      </c>
    </row>
    <row r="490" spans="1:29" ht="12.75" customHeight="1" x14ac:dyDescent="0.2">
      <c r="A490" s="2"/>
      <c r="B490" s="2">
        <v>1998</v>
      </c>
      <c r="C490" s="2">
        <v>4</v>
      </c>
      <c r="D490" s="2">
        <v>60</v>
      </c>
      <c r="E490" s="2">
        <v>30</v>
      </c>
      <c r="F490" s="2">
        <v>0</v>
      </c>
      <c r="G490" s="2">
        <v>0</v>
      </c>
      <c r="H490" s="20">
        <v>35706</v>
      </c>
      <c r="I490" s="20"/>
      <c r="J490" s="9"/>
      <c r="K490" s="9"/>
      <c r="L490" s="9"/>
      <c r="M490" s="9"/>
      <c r="N490" s="9"/>
      <c r="O490" s="2">
        <v>33.81</v>
      </c>
      <c r="P490" s="2">
        <v>2.4894210000000001</v>
      </c>
      <c r="Q490" s="2" t="s">
        <v>17</v>
      </c>
      <c r="R490" s="2" t="s">
        <v>17</v>
      </c>
      <c r="S490" s="2" t="s">
        <v>17</v>
      </c>
      <c r="T490" s="2" t="s">
        <v>17</v>
      </c>
      <c r="U490" s="2" t="s">
        <v>17</v>
      </c>
      <c r="V490" s="2" t="s">
        <v>17</v>
      </c>
      <c r="W490" s="2" t="s">
        <v>17</v>
      </c>
      <c r="X490" s="2"/>
      <c r="Y490" s="2"/>
      <c r="Z490" s="2" t="s">
        <v>17</v>
      </c>
      <c r="AA490" s="2">
        <v>3071.2633170731706</v>
      </c>
      <c r="AB490" s="2" t="s">
        <v>81</v>
      </c>
      <c r="AC490" s="2">
        <v>0.39976410000000001</v>
      </c>
    </row>
    <row r="491" spans="1:29" ht="12.75" customHeight="1" x14ac:dyDescent="0.2">
      <c r="A491" s="2"/>
      <c r="B491" s="2">
        <v>1998</v>
      </c>
      <c r="C491" s="2">
        <v>5</v>
      </c>
      <c r="D491" s="2">
        <v>60</v>
      </c>
      <c r="E491" s="2">
        <v>30</v>
      </c>
      <c r="F491" s="2">
        <v>30</v>
      </c>
      <c r="G491" s="2">
        <v>0</v>
      </c>
      <c r="H491" s="20">
        <v>35706</v>
      </c>
      <c r="I491" s="20"/>
      <c r="J491" s="9"/>
      <c r="K491" s="9"/>
      <c r="L491" s="9"/>
      <c r="M491" s="9"/>
      <c r="N491" s="9"/>
      <c r="O491" s="2">
        <v>37.340000000000003</v>
      </c>
      <c r="P491" s="2">
        <v>2.3046359999999999</v>
      </c>
      <c r="Q491" s="2" t="s">
        <v>17</v>
      </c>
      <c r="R491" s="2" t="s">
        <v>17</v>
      </c>
      <c r="S491" s="2" t="s">
        <v>17</v>
      </c>
      <c r="T491" s="2" t="s">
        <v>17</v>
      </c>
      <c r="U491" s="2" t="s">
        <v>17</v>
      </c>
      <c r="V491" s="2" t="s">
        <v>17</v>
      </c>
      <c r="W491" s="2" t="s">
        <v>17</v>
      </c>
      <c r="X491" s="2"/>
      <c r="Y491" s="2"/>
      <c r="Z491" s="2" t="s">
        <v>17</v>
      </c>
      <c r="AA491" s="2">
        <v>4037.4896341463409</v>
      </c>
      <c r="AB491" s="2" t="s">
        <v>81</v>
      </c>
      <c r="AC491" s="2">
        <v>0.44044620000000001</v>
      </c>
    </row>
    <row r="492" spans="1:29" ht="12.75" customHeight="1" x14ac:dyDescent="0.2">
      <c r="A492" s="2"/>
      <c r="B492" s="2">
        <v>1998</v>
      </c>
      <c r="C492" s="2">
        <v>6</v>
      </c>
      <c r="D492" s="2">
        <v>60</v>
      </c>
      <c r="E492" s="2">
        <v>30</v>
      </c>
      <c r="F492" s="2">
        <v>30</v>
      </c>
      <c r="G492" s="2">
        <v>0</v>
      </c>
      <c r="H492" s="20">
        <v>35706</v>
      </c>
      <c r="I492" s="20"/>
      <c r="J492" s="9"/>
      <c r="K492" s="9"/>
      <c r="L492" s="9"/>
      <c r="M492" s="9"/>
      <c r="N492" s="9"/>
      <c r="O492" s="2">
        <v>38.57</v>
      </c>
      <c r="P492" s="2">
        <v>2.4309210000000001</v>
      </c>
      <c r="Q492" s="2" t="s">
        <v>17</v>
      </c>
      <c r="R492" s="2" t="s">
        <v>17</v>
      </c>
      <c r="S492" s="2" t="s">
        <v>17</v>
      </c>
      <c r="T492" s="2" t="s">
        <v>17</v>
      </c>
      <c r="U492" s="2" t="s">
        <v>17</v>
      </c>
      <c r="V492" s="2" t="s">
        <v>17</v>
      </c>
      <c r="W492" s="2" t="s">
        <v>17</v>
      </c>
      <c r="X492" s="2"/>
      <c r="Y492" s="2"/>
      <c r="Z492" s="2" t="s">
        <v>17</v>
      </c>
      <c r="AA492" s="2">
        <v>4631.7560487804876</v>
      </c>
      <c r="AB492" s="2" t="s">
        <v>81</v>
      </c>
      <c r="AC492" s="2">
        <v>0.52710440000000003</v>
      </c>
    </row>
    <row r="493" spans="1:29" ht="12.75" customHeight="1" x14ac:dyDescent="0.2">
      <c r="A493" s="2"/>
      <c r="B493" s="108">
        <v>1999</v>
      </c>
      <c r="C493" s="108">
        <v>1</v>
      </c>
      <c r="D493" s="108">
        <v>240</v>
      </c>
      <c r="E493" s="2">
        <v>0</v>
      </c>
      <c r="F493" s="2">
        <v>0</v>
      </c>
      <c r="G493" s="2">
        <v>0</v>
      </c>
      <c r="H493" s="2"/>
      <c r="I493" s="4"/>
      <c r="J493" s="9"/>
      <c r="K493" s="9"/>
      <c r="L493" s="9"/>
      <c r="M493" s="9"/>
      <c r="N493" s="9"/>
      <c r="O493" s="2">
        <v>40.84256357360406</v>
      </c>
      <c r="P493" s="2">
        <v>2.3079042434692383</v>
      </c>
      <c r="Q493" s="2" t="s">
        <v>17</v>
      </c>
      <c r="R493" s="2" t="s">
        <v>17</v>
      </c>
      <c r="S493" s="2" t="s">
        <v>17</v>
      </c>
      <c r="T493" s="2" t="s">
        <v>17</v>
      </c>
      <c r="U493" s="2" t="s">
        <v>17</v>
      </c>
      <c r="V493" s="2" t="s">
        <v>17</v>
      </c>
      <c r="W493" s="2" t="s">
        <v>17</v>
      </c>
      <c r="X493" s="2"/>
      <c r="Y493" s="2"/>
      <c r="Z493" s="2" t="s">
        <v>17</v>
      </c>
      <c r="AA493" s="2" t="s">
        <v>17</v>
      </c>
      <c r="AB493" s="2" t="s">
        <v>81</v>
      </c>
      <c r="AC493" s="2">
        <v>0.53872109999999995</v>
      </c>
    </row>
    <row r="494" spans="1:29" ht="12.75" customHeight="1" x14ac:dyDescent="0.2">
      <c r="A494" s="2"/>
      <c r="B494" s="2">
        <v>1999</v>
      </c>
      <c r="C494" s="2">
        <v>2</v>
      </c>
      <c r="D494" s="2">
        <v>0</v>
      </c>
      <c r="E494" s="2">
        <v>0</v>
      </c>
      <c r="F494" s="2">
        <v>0</v>
      </c>
      <c r="G494" s="2">
        <v>0</v>
      </c>
      <c r="H494" s="2"/>
      <c r="I494" s="4"/>
      <c r="J494" s="9"/>
      <c r="K494" s="9"/>
      <c r="L494" s="9"/>
      <c r="M494" s="9"/>
      <c r="N494" s="9"/>
      <c r="O494" s="2">
        <v>26.302368243654822</v>
      </c>
      <c r="P494" s="2">
        <v>2.5032765865325928</v>
      </c>
      <c r="Q494" s="2" t="s">
        <v>17</v>
      </c>
      <c r="R494" s="2" t="s">
        <v>17</v>
      </c>
      <c r="S494" s="2" t="s">
        <v>17</v>
      </c>
      <c r="T494" s="2" t="s">
        <v>17</v>
      </c>
      <c r="U494" s="2" t="s">
        <v>17</v>
      </c>
      <c r="V494" s="2" t="s">
        <v>17</v>
      </c>
      <c r="W494" s="2" t="s">
        <v>17</v>
      </c>
      <c r="X494" s="2"/>
      <c r="Y494" s="2"/>
      <c r="Z494" s="2" t="s">
        <v>17</v>
      </c>
      <c r="AA494" s="2" t="s">
        <v>17</v>
      </c>
      <c r="AB494" s="2" t="s">
        <v>81</v>
      </c>
      <c r="AC494" s="2">
        <v>0.75059909999999996</v>
      </c>
    </row>
    <row r="495" spans="1:29" ht="12.75" customHeight="1" x14ac:dyDescent="0.2">
      <c r="A495" s="2"/>
      <c r="B495" s="2">
        <v>1999</v>
      </c>
      <c r="C495" s="2">
        <v>3</v>
      </c>
      <c r="D495" s="2">
        <v>0</v>
      </c>
      <c r="E495" s="2">
        <v>30</v>
      </c>
      <c r="F495" s="2">
        <v>0</v>
      </c>
      <c r="G495" s="2">
        <v>0</v>
      </c>
      <c r="H495" s="2"/>
      <c r="I495" s="4"/>
      <c r="J495" s="9"/>
      <c r="K495" s="9"/>
      <c r="L495" s="9"/>
      <c r="M495" s="9"/>
      <c r="N495" s="9"/>
      <c r="O495" s="2">
        <v>20.397754964467008</v>
      </c>
      <c r="P495" s="2">
        <v>2.0303242206573486</v>
      </c>
      <c r="Q495" s="2" t="s">
        <v>17</v>
      </c>
      <c r="R495" s="2" t="s">
        <v>17</v>
      </c>
      <c r="S495" s="2" t="s">
        <v>17</v>
      </c>
      <c r="T495" s="2" t="s">
        <v>17</v>
      </c>
      <c r="U495" s="2" t="s">
        <v>17</v>
      </c>
      <c r="V495" s="2" t="s">
        <v>17</v>
      </c>
      <c r="W495" s="2" t="s">
        <v>17</v>
      </c>
      <c r="X495" s="2"/>
      <c r="Y495" s="2"/>
      <c r="Z495" s="2" t="s">
        <v>17</v>
      </c>
      <c r="AA495" s="2" t="s">
        <v>17</v>
      </c>
      <c r="AB495" s="2" t="s">
        <v>81</v>
      </c>
      <c r="AC495" s="2">
        <v>0.56523800000000002</v>
      </c>
    </row>
    <row r="496" spans="1:29" ht="12.75" customHeight="1" x14ac:dyDescent="0.2">
      <c r="A496" s="2"/>
      <c r="B496" s="2">
        <v>1999</v>
      </c>
      <c r="C496" s="2">
        <v>4</v>
      </c>
      <c r="D496" s="2">
        <v>60</v>
      </c>
      <c r="E496" s="2">
        <v>30</v>
      </c>
      <c r="F496" s="2">
        <v>0</v>
      </c>
      <c r="G496" s="2">
        <v>0</v>
      </c>
      <c r="H496" s="2"/>
      <c r="I496" s="4"/>
      <c r="J496" s="9"/>
      <c r="K496" s="9"/>
      <c r="L496" s="9"/>
      <c r="M496" s="9"/>
      <c r="N496" s="9"/>
      <c r="O496" s="2">
        <v>52.067953461928937</v>
      </c>
      <c r="P496" s="2">
        <v>2.5681843757629395</v>
      </c>
      <c r="Q496" s="2" t="s">
        <v>17</v>
      </c>
      <c r="R496" s="2" t="s">
        <v>17</v>
      </c>
      <c r="S496" s="2" t="s">
        <v>17</v>
      </c>
      <c r="T496" s="2" t="s">
        <v>17</v>
      </c>
      <c r="U496" s="2" t="s">
        <v>17</v>
      </c>
      <c r="V496" s="2" t="s">
        <v>17</v>
      </c>
      <c r="W496" s="2" t="s">
        <v>17</v>
      </c>
      <c r="X496" s="2"/>
      <c r="Y496" s="2"/>
      <c r="Z496" s="2" t="s">
        <v>17</v>
      </c>
      <c r="AA496" s="2" t="s">
        <v>17</v>
      </c>
      <c r="AB496" s="2" t="s">
        <v>81</v>
      </c>
      <c r="AC496" s="2">
        <v>0.60785449999999996</v>
      </c>
    </row>
    <row r="497" spans="1:29" ht="12.75" customHeight="1" x14ac:dyDescent="0.2">
      <c r="A497" s="2"/>
      <c r="B497" s="2">
        <v>1999</v>
      </c>
      <c r="C497" s="2">
        <v>5</v>
      </c>
      <c r="D497" s="2">
        <v>60</v>
      </c>
      <c r="E497" s="2">
        <v>30</v>
      </c>
      <c r="F497" s="2">
        <v>30</v>
      </c>
      <c r="G497" s="2">
        <v>0</v>
      </c>
      <c r="H497" s="2"/>
      <c r="I497" s="4"/>
      <c r="J497" s="9"/>
      <c r="K497" s="9"/>
      <c r="L497" s="9"/>
      <c r="M497" s="9"/>
      <c r="N497" s="9"/>
      <c r="O497" s="2">
        <v>52.844544974619296</v>
      </c>
      <c r="P497" s="2">
        <v>2.5635361671447754</v>
      </c>
      <c r="Q497" s="2" t="s">
        <v>17</v>
      </c>
      <c r="R497" s="2" t="s">
        <v>17</v>
      </c>
      <c r="S497" s="2" t="s">
        <v>17</v>
      </c>
      <c r="T497" s="2" t="s">
        <v>17</v>
      </c>
      <c r="U497" s="2" t="s">
        <v>17</v>
      </c>
      <c r="V497" s="2" t="s">
        <v>17</v>
      </c>
      <c r="W497" s="2" t="s">
        <v>17</v>
      </c>
      <c r="X497" s="2"/>
      <c r="Y497" s="2"/>
      <c r="Z497" s="2" t="s">
        <v>17</v>
      </c>
      <c r="AA497" s="2" t="s">
        <v>17</v>
      </c>
      <c r="AB497" s="2" t="s">
        <v>81</v>
      </c>
      <c r="AC497" s="2">
        <v>0.71712379999999998</v>
      </c>
    </row>
    <row r="498" spans="1:29" ht="12.75" customHeight="1" x14ac:dyDescent="0.2">
      <c r="A498" s="2"/>
      <c r="B498" s="2">
        <v>1999</v>
      </c>
      <c r="C498" s="2">
        <v>6</v>
      </c>
      <c r="D498" s="2">
        <v>60</v>
      </c>
      <c r="E498" s="2">
        <v>30</v>
      </c>
      <c r="F498" s="2">
        <v>30</v>
      </c>
      <c r="G498" s="2">
        <v>0</v>
      </c>
      <c r="H498" s="2"/>
      <c r="I498" s="4"/>
      <c r="J498" s="9"/>
      <c r="K498" s="9"/>
      <c r="L498" s="9"/>
      <c r="M498" s="9"/>
      <c r="N498" s="9"/>
      <c r="O498" s="2">
        <v>37.618150659898475</v>
      </c>
      <c r="P498" s="2">
        <v>2.3234627246856689</v>
      </c>
      <c r="Q498" s="2" t="s">
        <v>17</v>
      </c>
      <c r="R498" s="2" t="s">
        <v>17</v>
      </c>
      <c r="S498" s="2" t="s">
        <v>17</v>
      </c>
      <c r="T498" s="2" t="s">
        <v>17</v>
      </c>
      <c r="U498" s="2" t="s">
        <v>17</v>
      </c>
      <c r="V498" s="2" t="s">
        <v>17</v>
      </c>
      <c r="W498" s="2" t="s">
        <v>17</v>
      </c>
      <c r="X498" s="2"/>
      <c r="Y498" s="2"/>
      <c r="Z498" s="2" t="s">
        <v>17</v>
      </c>
      <c r="AA498" s="2" t="s">
        <v>17</v>
      </c>
      <c r="AB498" s="2" t="s">
        <v>81</v>
      </c>
      <c r="AC498" s="2">
        <v>0.59909060000000003</v>
      </c>
    </row>
    <row r="499" spans="1:29" ht="12.75" customHeight="1" x14ac:dyDescent="0.2">
      <c r="A499" s="2"/>
      <c r="B499" s="2">
        <v>2000</v>
      </c>
      <c r="C499" s="2">
        <v>1</v>
      </c>
      <c r="D499" s="2">
        <v>0</v>
      </c>
      <c r="E499" s="2">
        <v>0</v>
      </c>
      <c r="F499" s="2">
        <v>0</v>
      </c>
      <c r="G499" s="2">
        <v>0</v>
      </c>
      <c r="H499" s="20">
        <v>36454</v>
      </c>
      <c r="I499" s="20"/>
      <c r="J499" s="9"/>
      <c r="K499" s="9"/>
      <c r="L499" s="9"/>
      <c r="M499" s="9"/>
      <c r="N499" s="9"/>
      <c r="O499" s="2">
        <v>36.806818829268295</v>
      </c>
      <c r="P499" s="2">
        <v>2.2528316974639893</v>
      </c>
      <c r="Q499" s="2" t="s">
        <v>17</v>
      </c>
      <c r="R499" s="2" t="s">
        <v>17</v>
      </c>
      <c r="S499" s="2" t="s">
        <v>17</v>
      </c>
      <c r="T499" s="2" t="s">
        <v>17</v>
      </c>
      <c r="U499" s="2" t="s">
        <v>17</v>
      </c>
      <c r="V499" s="2" t="s">
        <v>17</v>
      </c>
      <c r="W499" s="2" t="s">
        <v>17</v>
      </c>
      <c r="X499" s="2"/>
      <c r="Y499" s="2"/>
      <c r="Z499" s="2" t="s">
        <v>17</v>
      </c>
      <c r="AA499" s="2">
        <v>3679.8957052085043</v>
      </c>
      <c r="AB499" s="2" t="s">
        <v>82</v>
      </c>
    </row>
    <row r="500" spans="1:29" ht="12.75" customHeight="1" x14ac:dyDescent="0.2">
      <c r="A500" s="2"/>
      <c r="B500" s="2">
        <v>2000</v>
      </c>
      <c r="C500" s="2">
        <v>2</v>
      </c>
      <c r="D500" s="2">
        <v>0</v>
      </c>
      <c r="E500" s="2">
        <v>0</v>
      </c>
      <c r="F500" s="2">
        <v>0</v>
      </c>
      <c r="G500" s="2">
        <v>0</v>
      </c>
      <c r="H500" s="20">
        <v>36454</v>
      </c>
      <c r="I500" s="20"/>
      <c r="J500" s="9"/>
      <c r="K500" s="9"/>
      <c r="L500" s="9"/>
      <c r="M500" s="9"/>
      <c r="N500" s="9"/>
      <c r="O500" s="2">
        <v>22.49417151219512</v>
      </c>
      <c r="P500" s="2">
        <v>1.804084300994873</v>
      </c>
      <c r="Q500" s="2" t="s">
        <v>17</v>
      </c>
      <c r="R500" s="2" t="s">
        <v>17</v>
      </c>
      <c r="S500" s="2" t="s">
        <v>17</v>
      </c>
      <c r="T500" s="2" t="s">
        <v>17</v>
      </c>
      <c r="U500" s="2" t="s">
        <v>17</v>
      </c>
      <c r="V500" s="2" t="s">
        <v>17</v>
      </c>
      <c r="W500" s="2" t="s">
        <v>17</v>
      </c>
      <c r="X500" s="2"/>
      <c r="Y500" s="2"/>
      <c r="Z500" s="2" t="s">
        <v>17</v>
      </c>
      <c r="AA500" s="2">
        <v>2643.4677525285701</v>
      </c>
      <c r="AB500" s="2" t="s">
        <v>82</v>
      </c>
    </row>
    <row r="501" spans="1:29" ht="12.75" customHeight="1" x14ac:dyDescent="0.2">
      <c r="A501" s="2"/>
      <c r="B501" s="2">
        <v>2000</v>
      </c>
      <c r="C501" s="2">
        <v>3</v>
      </c>
      <c r="D501" s="2">
        <v>0</v>
      </c>
      <c r="E501" s="2">
        <v>30</v>
      </c>
      <c r="F501" s="2">
        <v>0</v>
      </c>
      <c r="G501" s="2">
        <v>0</v>
      </c>
      <c r="H501" s="20">
        <v>36454</v>
      </c>
      <c r="I501" s="20"/>
      <c r="J501" s="9"/>
      <c r="K501" s="9"/>
      <c r="L501" s="9"/>
      <c r="M501" s="9"/>
      <c r="N501" s="9"/>
      <c r="O501" s="2">
        <v>22.829211658536583</v>
      </c>
      <c r="P501" s="2">
        <v>1.7562117576599121</v>
      </c>
      <c r="Q501" s="2" t="s">
        <v>17</v>
      </c>
      <c r="R501" s="2" t="s">
        <v>17</v>
      </c>
      <c r="S501" s="2" t="s">
        <v>17</v>
      </c>
      <c r="T501" s="2" t="s">
        <v>17</v>
      </c>
      <c r="U501" s="2" t="s">
        <v>17</v>
      </c>
      <c r="V501" s="2" t="s">
        <v>17</v>
      </c>
      <c r="W501" s="2" t="s">
        <v>17</v>
      </c>
      <c r="X501" s="2"/>
      <c r="Y501" s="2"/>
      <c r="Z501" s="2" t="s">
        <v>17</v>
      </c>
      <c r="AA501" s="2">
        <v>1979.658178679327</v>
      </c>
      <c r="AB501" s="2" t="s">
        <v>82</v>
      </c>
    </row>
    <row r="502" spans="1:29" ht="12.75" customHeight="1" x14ac:dyDescent="0.2">
      <c r="A502" s="2"/>
      <c r="B502" s="2">
        <v>2000</v>
      </c>
      <c r="C502" s="2">
        <v>4</v>
      </c>
      <c r="D502" s="2">
        <v>60</v>
      </c>
      <c r="E502" s="2">
        <v>30</v>
      </c>
      <c r="F502" s="2">
        <v>0</v>
      </c>
      <c r="G502" s="2">
        <v>0</v>
      </c>
      <c r="H502" s="20">
        <v>36454</v>
      </c>
      <c r="I502" s="20"/>
      <c r="J502" s="9"/>
      <c r="K502" s="9"/>
      <c r="L502" s="9"/>
      <c r="M502" s="9"/>
      <c r="N502" s="9"/>
      <c r="O502" s="2">
        <v>33.103900097560974</v>
      </c>
      <c r="P502" s="2">
        <v>1.6888383626937866</v>
      </c>
      <c r="Q502" s="2" t="s">
        <v>17</v>
      </c>
      <c r="R502" s="2" t="s">
        <v>17</v>
      </c>
      <c r="S502" s="2" t="s">
        <v>17</v>
      </c>
      <c r="T502" s="2" t="s">
        <v>17</v>
      </c>
      <c r="U502" s="2" t="s">
        <v>17</v>
      </c>
      <c r="V502" s="2" t="s">
        <v>17</v>
      </c>
      <c r="W502" s="2" t="s">
        <v>17</v>
      </c>
      <c r="X502" s="2"/>
      <c r="Y502" s="2"/>
      <c r="Z502" s="2" t="s">
        <v>17</v>
      </c>
      <c r="AA502" s="2">
        <v>3465.7761291062743</v>
      </c>
      <c r="AB502" s="2" t="s">
        <v>82</v>
      </c>
    </row>
    <row r="503" spans="1:29" ht="12.75" customHeight="1" x14ac:dyDescent="0.2">
      <c r="A503" s="2"/>
      <c r="B503" s="2">
        <v>2000</v>
      </c>
      <c r="C503" s="2">
        <v>5</v>
      </c>
      <c r="D503" s="2">
        <v>60</v>
      </c>
      <c r="E503" s="2">
        <v>30</v>
      </c>
      <c r="F503" s="2">
        <v>30</v>
      </c>
      <c r="G503" s="2">
        <v>0</v>
      </c>
      <c r="H503" s="20">
        <v>36454</v>
      </c>
      <c r="I503" s="20"/>
      <c r="J503" s="9"/>
      <c r="K503" s="9"/>
      <c r="L503" s="9"/>
      <c r="M503" s="9"/>
      <c r="N503" s="9"/>
      <c r="O503" s="2">
        <v>38.11772692682927</v>
      </c>
      <c r="P503" s="2">
        <v>2.0407629013061523</v>
      </c>
      <c r="Q503" s="2" t="s">
        <v>17</v>
      </c>
      <c r="R503" s="2" t="s">
        <v>17</v>
      </c>
      <c r="S503" s="2" t="s">
        <v>17</v>
      </c>
      <c r="T503" s="2" t="s">
        <v>17</v>
      </c>
      <c r="U503" s="2" t="s">
        <v>17</v>
      </c>
      <c r="V503" s="2" t="s">
        <v>17</v>
      </c>
      <c r="W503" s="2" t="s">
        <v>17</v>
      </c>
      <c r="X503" s="2"/>
      <c r="Y503" s="2"/>
      <c r="Z503" s="2" t="s">
        <v>17</v>
      </c>
      <c r="AA503" s="2">
        <v>4103.7280437257486</v>
      </c>
      <c r="AB503" s="2" t="s">
        <v>82</v>
      </c>
    </row>
    <row r="504" spans="1:29" ht="12.75" customHeight="1" x14ac:dyDescent="0.2">
      <c r="A504" s="2"/>
      <c r="B504" s="2">
        <v>2000</v>
      </c>
      <c r="C504" s="2">
        <v>6</v>
      </c>
      <c r="D504" s="2">
        <v>60</v>
      </c>
      <c r="E504" s="2">
        <v>30</v>
      </c>
      <c r="F504" s="2">
        <v>30</v>
      </c>
      <c r="G504" s="2">
        <v>0</v>
      </c>
      <c r="H504" s="20">
        <v>36454</v>
      </c>
      <c r="I504" s="20"/>
      <c r="J504" s="9"/>
      <c r="K504" s="9"/>
      <c r="L504" s="9"/>
      <c r="M504" s="9"/>
      <c r="N504" s="9"/>
      <c r="O504" s="2">
        <v>35.381875609756101</v>
      </c>
      <c r="P504" s="2">
        <v>2.1164042949676514</v>
      </c>
      <c r="Q504" s="2" t="s">
        <v>17</v>
      </c>
      <c r="R504" s="2" t="s">
        <v>17</v>
      </c>
      <c r="S504" s="2" t="s">
        <v>17</v>
      </c>
      <c r="T504" s="2" t="s">
        <v>17</v>
      </c>
      <c r="U504" s="2" t="s">
        <v>17</v>
      </c>
      <c r="V504" s="2" t="s">
        <v>17</v>
      </c>
      <c r="W504" s="2" t="s">
        <v>17</v>
      </c>
      <c r="X504" s="2"/>
      <c r="Y504" s="2"/>
      <c r="Z504" s="2" t="s">
        <v>17</v>
      </c>
      <c r="AA504" s="2">
        <v>4087.2610839982435</v>
      </c>
      <c r="AB504" s="2" t="s">
        <v>82</v>
      </c>
    </row>
    <row r="505" spans="1:29" ht="12.75" customHeight="1" x14ac:dyDescent="0.2">
      <c r="A505" s="2"/>
      <c r="B505" s="2">
        <v>2001</v>
      </c>
      <c r="C505" s="2">
        <v>1</v>
      </c>
      <c r="D505" s="2">
        <v>0</v>
      </c>
      <c r="E505" s="2">
        <v>0</v>
      </c>
      <c r="F505" s="2">
        <v>0</v>
      </c>
      <c r="G505" s="2">
        <v>0</v>
      </c>
      <c r="H505" s="20">
        <v>36850</v>
      </c>
      <c r="I505" s="20"/>
      <c r="J505" s="9"/>
      <c r="K505" s="9"/>
      <c r="L505" s="9"/>
      <c r="M505" s="9"/>
      <c r="N505" s="9"/>
      <c r="O505" s="2">
        <v>38.139790243902446</v>
      </c>
      <c r="P505" s="2">
        <v>2.3205640316009521</v>
      </c>
      <c r="Q505" s="2" t="s">
        <v>17</v>
      </c>
      <c r="R505" s="2" t="s">
        <v>17</v>
      </c>
      <c r="S505" s="2" t="s">
        <v>17</v>
      </c>
      <c r="T505" s="2" t="s">
        <v>17</v>
      </c>
      <c r="U505" s="2">
        <v>5.8880000000000002E-2</v>
      </c>
      <c r="V505" s="2" t="s">
        <v>17</v>
      </c>
      <c r="W505" s="2" t="s">
        <v>17</v>
      </c>
      <c r="X505" s="3">
        <f t="shared" ref="X505:X516" si="9">(Z505-0.35)/1.8</f>
        <v>0.63444444444444437</v>
      </c>
      <c r="Y505" s="2"/>
      <c r="Z505" s="2">
        <v>1.492</v>
      </c>
      <c r="AA505" s="2">
        <v>1534.7302325581402</v>
      </c>
      <c r="AB505" s="2" t="s">
        <v>82</v>
      </c>
    </row>
    <row r="506" spans="1:29" ht="12.75" customHeight="1" x14ac:dyDescent="0.2">
      <c r="A506" s="2"/>
      <c r="B506" s="2">
        <v>2001</v>
      </c>
      <c r="C506" s="2">
        <v>2</v>
      </c>
      <c r="D506" s="2">
        <v>0</v>
      </c>
      <c r="E506" s="2">
        <v>0</v>
      </c>
      <c r="F506" s="2">
        <v>0</v>
      </c>
      <c r="G506" s="2">
        <v>0</v>
      </c>
      <c r="H506" s="20">
        <v>36850</v>
      </c>
      <c r="I506" s="20"/>
      <c r="J506" s="9"/>
      <c r="K506" s="9"/>
      <c r="L506" s="9"/>
      <c r="M506" s="9"/>
      <c r="N506" s="9"/>
      <c r="O506" s="2">
        <v>11.832383414634144</v>
      </c>
      <c r="P506" s="2">
        <v>2.2377355098724365</v>
      </c>
      <c r="Q506" s="2" t="s">
        <v>17</v>
      </c>
      <c r="R506" s="2" t="s">
        <v>17</v>
      </c>
      <c r="S506" s="2" t="s">
        <v>17</v>
      </c>
      <c r="T506" s="2" t="s">
        <v>17</v>
      </c>
      <c r="U506" s="2">
        <v>5.212E-2</v>
      </c>
      <c r="V506" s="2" t="s">
        <v>17</v>
      </c>
      <c r="W506" s="2" t="s">
        <v>17</v>
      </c>
      <c r="X506" s="3">
        <f t="shared" si="9"/>
        <v>0.50622222222222224</v>
      </c>
      <c r="Y506" s="2"/>
      <c r="Z506" s="2">
        <v>1.2612000000000001</v>
      </c>
      <c r="AA506" s="2">
        <v>310.10737770649644</v>
      </c>
      <c r="AB506" s="2" t="s">
        <v>82</v>
      </c>
    </row>
    <row r="507" spans="1:29" ht="12.75" customHeight="1" x14ac:dyDescent="0.2">
      <c r="A507" s="2"/>
      <c r="B507" s="2">
        <v>2001</v>
      </c>
      <c r="C507" s="2">
        <v>3</v>
      </c>
      <c r="D507" s="2">
        <v>0</v>
      </c>
      <c r="E507" s="2">
        <v>30</v>
      </c>
      <c r="F507" s="2">
        <v>0</v>
      </c>
      <c r="G507" s="2">
        <v>0</v>
      </c>
      <c r="H507" s="20">
        <v>36850</v>
      </c>
      <c r="I507" s="20"/>
      <c r="J507" s="9"/>
      <c r="K507" s="9"/>
      <c r="L507" s="9"/>
      <c r="M507" s="9"/>
      <c r="N507" s="9"/>
      <c r="O507" s="2">
        <v>18.164307512195123</v>
      </c>
      <c r="P507" s="2">
        <v>2.2120084762573242</v>
      </c>
      <c r="Q507" s="2" t="s">
        <v>17</v>
      </c>
      <c r="R507" s="2" t="s">
        <v>17</v>
      </c>
      <c r="S507" s="2" t="s">
        <v>17</v>
      </c>
      <c r="T507" s="2" t="s">
        <v>17</v>
      </c>
      <c r="U507" s="2">
        <v>5.0779999999999999E-2</v>
      </c>
      <c r="V507" s="2" t="s">
        <v>17</v>
      </c>
      <c r="W507" s="2" t="s">
        <v>17</v>
      </c>
      <c r="X507" s="3">
        <f t="shared" si="9"/>
        <v>0.49222222222222223</v>
      </c>
      <c r="Y507" s="2"/>
      <c r="Z507" s="2">
        <v>1.236</v>
      </c>
      <c r="AA507" s="2">
        <v>333.93588039867154</v>
      </c>
      <c r="AB507" s="2" t="s">
        <v>82</v>
      </c>
    </row>
    <row r="508" spans="1:29" ht="12.75" customHeight="1" x14ac:dyDescent="0.2">
      <c r="A508" s="2"/>
      <c r="B508" s="2">
        <v>2001</v>
      </c>
      <c r="C508" s="2">
        <v>4</v>
      </c>
      <c r="D508" s="2">
        <v>60</v>
      </c>
      <c r="E508" s="2">
        <v>30</v>
      </c>
      <c r="F508" s="2">
        <v>0</v>
      </c>
      <c r="G508" s="2">
        <v>0</v>
      </c>
      <c r="H508" s="20">
        <v>36850</v>
      </c>
      <c r="I508" s="20"/>
      <c r="J508" s="9"/>
      <c r="K508" s="9"/>
      <c r="L508" s="9"/>
      <c r="M508" s="9"/>
      <c r="N508" s="9"/>
      <c r="O508" s="2">
        <v>24.874530731707313</v>
      </c>
      <c r="P508" s="2">
        <v>2.3981344699859619</v>
      </c>
      <c r="Q508" s="2" t="s">
        <v>17</v>
      </c>
      <c r="R508" s="2" t="s">
        <v>17</v>
      </c>
      <c r="S508" s="2" t="s">
        <v>17</v>
      </c>
      <c r="T508" s="2" t="s">
        <v>17</v>
      </c>
      <c r="U508" s="2">
        <v>6.4219999999999999E-2</v>
      </c>
      <c r="V508" s="2" t="s">
        <v>17</v>
      </c>
      <c r="W508" s="2" t="s">
        <v>17</v>
      </c>
      <c r="X508" s="3">
        <f t="shared" si="9"/>
        <v>0.63522222222222235</v>
      </c>
      <c r="Y508" s="2"/>
      <c r="Z508" s="2">
        <v>1.4934000000000001</v>
      </c>
      <c r="AA508" s="2">
        <v>752.62200996677768</v>
      </c>
      <c r="AB508" s="2" t="s">
        <v>82</v>
      </c>
    </row>
    <row r="509" spans="1:29" ht="12.75" customHeight="1" x14ac:dyDescent="0.2">
      <c r="A509" s="2"/>
      <c r="B509" s="2">
        <v>2001</v>
      </c>
      <c r="C509" s="2">
        <v>5</v>
      </c>
      <c r="D509" s="2">
        <v>60</v>
      </c>
      <c r="E509" s="2">
        <v>30</v>
      </c>
      <c r="F509" s="2">
        <v>30</v>
      </c>
      <c r="G509" s="2">
        <v>0</v>
      </c>
      <c r="H509" s="20">
        <v>36850</v>
      </c>
      <c r="I509" s="20"/>
      <c r="J509" s="9"/>
      <c r="K509" s="9"/>
      <c r="L509" s="9"/>
      <c r="M509" s="9"/>
      <c r="N509" s="9"/>
      <c r="O509" s="2">
        <v>28.035286829268294</v>
      </c>
      <c r="P509" s="2">
        <v>2.5091891288757324</v>
      </c>
      <c r="Q509" s="2" t="s">
        <v>17</v>
      </c>
      <c r="R509" s="2" t="s">
        <v>17</v>
      </c>
      <c r="S509" s="2" t="s">
        <v>17</v>
      </c>
      <c r="T509" s="2" t="s">
        <v>17</v>
      </c>
      <c r="U509" s="2">
        <v>6.2129999999999998E-2</v>
      </c>
      <c r="V509" s="2" t="s">
        <v>17</v>
      </c>
      <c r="W509" s="2" t="s">
        <v>17</v>
      </c>
      <c r="X509" s="3">
        <f t="shared" si="9"/>
        <v>0.65555555555555567</v>
      </c>
      <c r="Y509" s="2"/>
      <c r="Z509" s="2">
        <v>1.53</v>
      </c>
      <c r="AA509" s="2">
        <v>1392.9069767441861</v>
      </c>
      <c r="AB509" s="2" t="s">
        <v>82</v>
      </c>
    </row>
    <row r="510" spans="1:29" ht="12.75" customHeight="1" x14ac:dyDescent="0.2">
      <c r="A510" s="2"/>
      <c r="B510" s="2">
        <v>2001</v>
      </c>
      <c r="C510" s="2">
        <v>6</v>
      </c>
      <c r="D510" s="2">
        <v>60</v>
      </c>
      <c r="E510" s="2">
        <v>30</v>
      </c>
      <c r="F510" s="2">
        <v>30</v>
      </c>
      <c r="G510" s="2">
        <v>0</v>
      </c>
      <c r="H510" s="20">
        <v>36850</v>
      </c>
      <c r="I510" s="20"/>
      <c r="J510" s="9"/>
      <c r="K510" s="9"/>
      <c r="L510" s="9"/>
      <c r="M510" s="9"/>
      <c r="N510" s="9"/>
      <c r="O510" s="2">
        <v>39.639847902439023</v>
      </c>
      <c r="P510" s="2">
        <v>2.2953493595123291</v>
      </c>
      <c r="Q510" s="2" t="s">
        <v>17</v>
      </c>
      <c r="R510" s="2" t="s">
        <v>17</v>
      </c>
      <c r="S510" s="2" t="s">
        <v>17</v>
      </c>
      <c r="T510" s="2" t="s">
        <v>17</v>
      </c>
      <c r="U510" s="2">
        <v>6.8349999999999994E-2</v>
      </c>
      <c r="V510" s="2" t="s">
        <v>17</v>
      </c>
      <c r="W510" s="2" t="s">
        <v>17</v>
      </c>
      <c r="X510" s="3">
        <f t="shared" si="9"/>
        <v>0.81355555555555548</v>
      </c>
      <c r="Y510" s="2"/>
      <c r="Z510" s="2">
        <v>1.8144</v>
      </c>
      <c r="AA510" s="2">
        <v>1719.2451827242533</v>
      </c>
      <c r="AB510" s="2" t="s">
        <v>82</v>
      </c>
    </row>
    <row r="511" spans="1:29" ht="12.75" customHeight="1" x14ac:dyDescent="0.2">
      <c r="A511" s="2"/>
      <c r="B511" s="2">
        <v>2002</v>
      </c>
      <c r="C511" s="2">
        <v>1</v>
      </c>
      <c r="D511" s="2">
        <v>0</v>
      </c>
      <c r="E511" s="2">
        <v>0</v>
      </c>
      <c r="F511" s="2">
        <v>0</v>
      </c>
      <c r="G511" s="2">
        <v>0</v>
      </c>
      <c r="H511" s="20">
        <v>37165</v>
      </c>
      <c r="I511" s="20"/>
      <c r="J511" s="9"/>
      <c r="K511" s="9"/>
      <c r="L511" s="9"/>
      <c r="M511" s="9"/>
      <c r="N511" s="9"/>
      <c r="O511" s="2">
        <v>35.259</v>
      </c>
      <c r="P511" s="23">
        <v>1.9572280645370483</v>
      </c>
      <c r="Q511" s="2" t="s">
        <v>17</v>
      </c>
      <c r="R511" s="2" t="s">
        <v>17</v>
      </c>
      <c r="S511" s="2">
        <v>6.35</v>
      </c>
      <c r="T511" s="2" t="s">
        <v>17</v>
      </c>
      <c r="U511" s="2">
        <v>6.8000000000000005E-2</v>
      </c>
      <c r="V511" s="2">
        <v>29</v>
      </c>
      <c r="W511" s="2">
        <v>272</v>
      </c>
      <c r="X511" s="3">
        <f t="shared" si="9"/>
        <v>0.76888888888888884</v>
      </c>
      <c r="Y511" s="2"/>
      <c r="Z511" s="2">
        <v>1.734</v>
      </c>
      <c r="AB511" s="2" t="s">
        <v>82</v>
      </c>
    </row>
    <row r="512" spans="1:29" ht="12.75" customHeight="1" x14ac:dyDescent="0.2">
      <c r="A512" s="2"/>
      <c r="B512" s="2">
        <v>2002</v>
      </c>
      <c r="C512" s="2">
        <v>2</v>
      </c>
      <c r="D512" s="2">
        <v>0</v>
      </c>
      <c r="E512" s="2">
        <v>0</v>
      </c>
      <c r="F512" s="2">
        <v>0</v>
      </c>
      <c r="G512" s="2">
        <v>0</v>
      </c>
      <c r="H512" s="20">
        <v>37165</v>
      </c>
      <c r="I512" s="20"/>
      <c r="J512" s="9"/>
      <c r="K512" s="9"/>
      <c r="L512" s="9"/>
      <c r="M512" s="9"/>
      <c r="N512" s="9"/>
      <c r="O512" s="2">
        <v>18.036000000000001</v>
      </c>
      <c r="P512" s="23">
        <v>1.8470592498779297</v>
      </c>
      <c r="Q512" s="2" t="s">
        <v>17</v>
      </c>
      <c r="R512" s="2" t="s">
        <v>17</v>
      </c>
      <c r="S512" s="2">
        <v>5.5</v>
      </c>
      <c r="T512" s="2" t="s">
        <v>17</v>
      </c>
      <c r="U512" s="2">
        <v>4.9000000000000002E-2</v>
      </c>
      <c r="V512" s="2">
        <v>7</v>
      </c>
      <c r="W512" s="2">
        <v>149</v>
      </c>
      <c r="X512" s="3">
        <f t="shared" si="9"/>
        <v>0.45555555555555549</v>
      </c>
      <c r="Y512" s="2"/>
      <c r="Z512" s="2">
        <v>1.17</v>
      </c>
      <c r="AB512" s="2" t="s">
        <v>82</v>
      </c>
    </row>
    <row r="513" spans="1:29" ht="12.75" customHeight="1" x14ac:dyDescent="0.2">
      <c r="A513" s="2"/>
      <c r="B513" s="2">
        <v>2002</v>
      </c>
      <c r="C513" s="2">
        <v>3</v>
      </c>
      <c r="D513" s="2">
        <v>0</v>
      </c>
      <c r="E513" s="2">
        <v>30</v>
      </c>
      <c r="F513" s="2">
        <v>0</v>
      </c>
      <c r="G513" s="2">
        <v>0</v>
      </c>
      <c r="H513" s="20">
        <v>37165</v>
      </c>
      <c r="I513" s="20"/>
      <c r="J513" s="9"/>
      <c r="K513" s="9"/>
      <c r="L513" s="9"/>
      <c r="M513" s="9"/>
      <c r="N513" s="9"/>
      <c r="O513" s="2">
        <v>19.696999999999999</v>
      </c>
      <c r="P513" s="23">
        <v>1.735499382019043</v>
      </c>
      <c r="Q513" s="2" t="s">
        <v>17</v>
      </c>
      <c r="R513" s="2" t="s">
        <v>17</v>
      </c>
      <c r="S513" s="2">
        <v>5.33</v>
      </c>
      <c r="T513" s="2" t="s">
        <v>17</v>
      </c>
      <c r="U513" s="2">
        <v>5.2999999999999999E-2</v>
      </c>
      <c r="V513" s="2">
        <v>40</v>
      </c>
      <c r="W513" s="2">
        <v>139</v>
      </c>
      <c r="X513" s="3">
        <f t="shared" si="9"/>
        <v>0.52222222222222225</v>
      </c>
      <c r="Y513" s="2"/>
      <c r="Z513" s="2">
        <v>1.29</v>
      </c>
      <c r="AB513" s="2" t="s">
        <v>82</v>
      </c>
    </row>
    <row r="514" spans="1:29" ht="12.75" customHeight="1" x14ac:dyDescent="0.2">
      <c r="A514" s="2"/>
      <c r="B514" s="2">
        <v>2002</v>
      </c>
      <c r="C514" s="2">
        <v>4</v>
      </c>
      <c r="D514" s="2">
        <v>60</v>
      </c>
      <c r="E514" s="2">
        <v>30</v>
      </c>
      <c r="F514" s="2">
        <v>0</v>
      </c>
      <c r="G514" s="2">
        <v>0</v>
      </c>
      <c r="H514" s="20">
        <v>37165</v>
      </c>
      <c r="I514" s="20"/>
      <c r="J514" s="9"/>
      <c r="K514" s="9"/>
      <c r="L514" s="9"/>
      <c r="M514" s="9"/>
      <c r="N514" s="9"/>
      <c r="O514" s="2">
        <v>41.664999999999999</v>
      </c>
      <c r="P514" s="23">
        <v>2.1944344043731689</v>
      </c>
      <c r="Q514" s="2" t="s">
        <v>17</v>
      </c>
      <c r="R514" s="2" t="s">
        <v>17</v>
      </c>
      <c r="S514" s="2">
        <v>4.79</v>
      </c>
      <c r="T514" s="2" t="s">
        <v>17</v>
      </c>
      <c r="U514" s="2">
        <v>7.0000000000000007E-2</v>
      </c>
      <c r="V514" s="2">
        <v>38</v>
      </c>
      <c r="W514" s="2">
        <v>187</v>
      </c>
      <c r="X514" s="3">
        <f t="shared" si="9"/>
        <v>0.65555555555555567</v>
      </c>
      <c r="Y514" s="2"/>
      <c r="Z514" s="2">
        <v>1.53</v>
      </c>
      <c r="AB514" s="2" t="s">
        <v>82</v>
      </c>
    </row>
    <row r="515" spans="1:29" ht="12.75" customHeight="1" x14ac:dyDescent="0.2">
      <c r="A515" s="2"/>
      <c r="B515" s="2">
        <v>2002</v>
      </c>
      <c r="C515" s="2">
        <v>5</v>
      </c>
      <c r="D515" s="2">
        <v>60</v>
      </c>
      <c r="E515" s="2">
        <v>30</v>
      </c>
      <c r="F515" s="2">
        <v>30</v>
      </c>
      <c r="G515" s="2">
        <v>0</v>
      </c>
      <c r="H515" s="20">
        <v>37165</v>
      </c>
      <c r="I515" s="20"/>
      <c r="J515" s="9"/>
      <c r="K515" s="9"/>
      <c r="L515" s="9"/>
      <c r="M515" s="9"/>
      <c r="N515" s="9"/>
      <c r="O515" s="2">
        <v>40.716000000000001</v>
      </c>
      <c r="P515" s="23">
        <v>2.5995466709136963</v>
      </c>
      <c r="Q515" s="2" t="s">
        <v>17</v>
      </c>
      <c r="R515" s="2" t="s">
        <v>17</v>
      </c>
      <c r="S515" s="2">
        <v>4.7</v>
      </c>
      <c r="T515" s="2" t="s">
        <v>17</v>
      </c>
      <c r="U515" s="2">
        <v>7.1999999999999995E-2</v>
      </c>
      <c r="V515" s="2">
        <v>38</v>
      </c>
      <c r="W515" s="2">
        <v>248</v>
      </c>
      <c r="X515" s="3">
        <f t="shared" si="9"/>
        <v>0.64999999999999991</v>
      </c>
      <c r="Y515" s="2"/>
      <c r="Z515" s="2">
        <v>1.52</v>
      </c>
      <c r="AB515" s="2" t="s">
        <v>82</v>
      </c>
    </row>
    <row r="516" spans="1:29" ht="12.75" customHeight="1" x14ac:dyDescent="0.2">
      <c r="A516" s="2"/>
      <c r="B516" s="2">
        <v>2002</v>
      </c>
      <c r="C516" s="2">
        <v>6</v>
      </c>
      <c r="D516" s="2">
        <v>60</v>
      </c>
      <c r="E516" s="2">
        <v>30</v>
      </c>
      <c r="F516" s="2">
        <v>30</v>
      </c>
      <c r="G516" s="2">
        <v>0</v>
      </c>
      <c r="H516" s="20">
        <v>37165</v>
      </c>
      <c r="I516" s="20"/>
      <c r="J516" s="9"/>
      <c r="K516" s="9"/>
      <c r="L516" s="9"/>
      <c r="M516" s="9"/>
      <c r="N516" s="9"/>
      <c r="O516" s="2">
        <v>41.524000000000001</v>
      </c>
      <c r="P516" s="23">
        <v>2.5207068920135498</v>
      </c>
      <c r="Q516" s="2" t="s">
        <v>17</v>
      </c>
      <c r="R516" s="2" t="s">
        <v>17</v>
      </c>
      <c r="S516" s="2">
        <v>4.95</v>
      </c>
      <c r="T516" s="2" t="s">
        <v>17</v>
      </c>
      <c r="U516" s="2">
        <v>6.8000000000000005E-2</v>
      </c>
      <c r="V516" s="2">
        <v>36</v>
      </c>
      <c r="W516" s="2">
        <v>250</v>
      </c>
      <c r="X516" s="3">
        <f t="shared" si="9"/>
        <v>0.68333333333333335</v>
      </c>
      <c r="Y516" s="2"/>
      <c r="Z516" s="2">
        <v>1.58</v>
      </c>
      <c r="AB516" s="2" t="s">
        <v>82</v>
      </c>
    </row>
    <row r="517" spans="1:29" ht="12.75" customHeight="1" x14ac:dyDescent="0.2">
      <c r="A517" s="2"/>
      <c r="B517" s="108">
        <v>2003</v>
      </c>
      <c r="C517" s="108">
        <v>1</v>
      </c>
      <c r="D517" s="108">
        <v>240</v>
      </c>
      <c r="E517" s="2">
        <v>0</v>
      </c>
      <c r="F517" s="2">
        <v>0</v>
      </c>
      <c r="G517" s="2">
        <v>0</v>
      </c>
      <c r="H517" s="20">
        <v>37536</v>
      </c>
      <c r="I517" s="20"/>
      <c r="J517" s="9"/>
      <c r="K517" s="9"/>
      <c r="L517" s="9"/>
      <c r="M517" s="9"/>
      <c r="N517" s="9"/>
      <c r="O517" s="2">
        <v>34.5</v>
      </c>
      <c r="P517" s="2">
        <v>2.1383213996887207</v>
      </c>
      <c r="U517" s="2"/>
      <c r="X517" s="2"/>
      <c r="Y517" s="2"/>
      <c r="Z517" s="2"/>
      <c r="AA517" s="2">
        <v>2757.6024979636163</v>
      </c>
      <c r="AB517" s="2" t="s">
        <v>82</v>
      </c>
      <c r="AC517" s="2">
        <v>0.37586969137191772</v>
      </c>
    </row>
    <row r="518" spans="1:29" ht="12.75" customHeight="1" x14ac:dyDescent="0.2">
      <c r="A518" s="2"/>
      <c r="B518" s="2">
        <v>2003</v>
      </c>
      <c r="C518" s="2">
        <v>2</v>
      </c>
      <c r="D518" s="2">
        <v>0</v>
      </c>
      <c r="E518" s="2">
        <v>0</v>
      </c>
      <c r="F518" s="2">
        <v>0</v>
      </c>
      <c r="G518" s="2">
        <v>0</v>
      </c>
      <c r="H518" s="20">
        <v>37536</v>
      </c>
      <c r="I518" s="20"/>
      <c r="J518" s="9"/>
      <c r="K518" s="9"/>
      <c r="L518" s="9"/>
      <c r="M518" s="9"/>
      <c r="N518" s="9"/>
      <c r="O518" s="2">
        <v>18.2</v>
      </c>
      <c r="P518" s="2">
        <v>1.9413971900939941</v>
      </c>
      <c r="U518" s="2"/>
      <c r="X518" s="2"/>
      <c r="Y518" s="2"/>
      <c r="Z518" s="2"/>
      <c r="AA518" s="2">
        <v>1596.5067093473569</v>
      </c>
      <c r="AB518" s="2" t="s">
        <v>82</v>
      </c>
      <c r="AC518" s="2">
        <v>0.46672871708869934</v>
      </c>
    </row>
    <row r="519" spans="1:29" ht="12.75" customHeight="1" x14ac:dyDescent="0.2">
      <c r="A519" s="2"/>
      <c r="B519" s="2">
        <v>2003</v>
      </c>
      <c r="C519" s="2">
        <v>3</v>
      </c>
      <c r="D519" s="2">
        <v>0</v>
      </c>
      <c r="E519" s="2">
        <v>30</v>
      </c>
      <c r="F519" s="2">
        <v>0</v>
      </c>
      <c r="G519" s="2">
        <v>0</v>
      </c>
      <c r="H519" s="20">
        <v>37536</v>
      </c>
      <c r="I519" s="20"/>
      <c r="J519" s="9"/>
      <c r="K519" s="9"/>
      <c r="L519" s="9"/>
      <c r="M519" s="9"/>
      <c r="N519" s="9"/>
      <c r="O519" s="2">
        <v>23.6</v>
      </c>
      <c r="P519" s="2">
        <v>1.9744073152542114</v>
      </c>
      <c r="U519" s="2"/>
      <c r="X519" s="2"/>
      <c r="Y519" s="2"/>
      <c r="Z519" s="2"/>
      <c r="AA519" s="2">
        <v>1395.5478228560812</v>
      </c>
      <c r="AB519" s="2" t="s">
        <v>82</v>
      </c>
      <c r="AC519" s="2">
        <v>0.49040234088897705</v>
      </c>
    </row>
    <row r="520" spans="1:29" ht="12.75" customHeight="1" x14ac:dyDescent="0.2">
      <c r="A520" s="2"/>
      <c r="B520" s="2">
        <v>2003</v>
      </c>
      <c r="C520" s="2">
        <v>4</v>
      </c>
      <c r="D520" s="2">
        <v>60</v>
      </c>
      <c r="E520" s="2">
        <v>30</v>
      </c>
      <c r="F520" s="2">
        <v>0</v>
      </c>
      <c r="G520" s="2">
        <v>0</v>
      </c>
      <c r="H520" s="20">
        <v>37536</v>
      </c>
      <c r="I520" s="20"/>
      <c r="J520" s="9"/>
      <c r="K520" s="9"/>
      <c r="L520" s="9"/>
      <c r="M520" s="9"/>
      <c r="N520" s="9"/>
      <c r="O520" s="2">
        <v>51.6</v>
      </c>
      <c r="P520" s="2">
        <v>2.4740462303161621</v>
      </c>
      <c r="U520" s="2"/>
      <c r="X520" s="2"/>
      <c r="Y520" s="2"/>
      <c r="Z520" s="2"/>
      <c r="AA520" s="2">
        <v>2939.9540801501444</v>
      </c>
      <c r="AB520" s="2" t="s">
        <v>82</v>
      </c>
      <c r="AC520" s="2">
        <v>0.52933639287948608</v>
      </c>
    </row>
    <row r="521" spans="1:29" ht="12.75" customHeight="1" x14ac:dyDescent="0.2">
      <c r="A521" s="2"/>
      <c r="B521" s="2">
        <v>2003</v>
      </c>
      <c r="C521" s="2">
        <v>5</v>
      </c>
      <c r="D521" s="2">
        <v>60</v>
      </c>
      <c r="E521" s="2">
        <v>30</v>
      </c>
      <c r="F521" s="2">
        <v>30</v>
      </c>
      <c r="G521" s="2">
        <v>0</v>
      </c>
      <c r="H521" s="20">
        <v>37536</v>
      </c>
      <c r="I521" s="20"/>
      <c r="J521" s="9"/>
      <c r="K521" s="9"/>
      <c r="L521" s="9"/>
      <c r="M521" s="9"/>
      <c r="N521" s="9"/>
      <c r="O521" s="2">
        <v>59.5</v>
      </c>
      <c r="P521" s="2">
        <v>2.7624022960662842</v>
      </c>
      <c r="U521" s="2"/>
      <c r="X521" s="2"/>
      <c r="Y521" s="2"/>
      <c r="Z521" s="2"/>
      <c r="AA521" s="2">
        <v>4499.2461808880062</v>
      </c>
      <c r="AB521" s="2" t="s">
        <v>82</v>
      </c>
      <c r="AC521" s="2">
        <v>0.63941431045532227</v>
      </c>
    </row>
    <row r="522" spans="1:29" ht="12.75" customHeight="1" x14ac:dyDescent="0.2">
      <c r="A522" s="2"/>
      <c r="B522" s="2">
        <v>2003</v>
      </c>
      <c r="C522" s="2">
        <v>6</v>
      </c>
      <c r="D522" s="2">
        <v>60</v>
      </c>
      <c r="E522" s="2">
        <v>30</v>
      </c>
      <c r="F522" s="2">
        <v>30</v>
      </c>
      <c r="G522" s="2">
        <v>0</v>
      </c>
      <c r="H522" s="20">
        <v>37536</v>
      </c>
      <c r="I522" s="20"/>
      <c r="J522" s="9"/>
      <c r="K522" s="9"/>
      <c r="L522" s="9"/>
      <c r="M522" s="9"/>
      <c r="N522" s="9"/>
      <c r="O522" s="2">
        <v>61</v>
      </c>
      <c r="P522" s="2">
        <v>3.2301228046417236</v>
      </c>
      <c r="U522" s="2"/>
      <c r="X522" s="2"/>
      <c r="Y522" s="2"/>
      <c r="Z522" s="2"/>
      <c r="AA522" s="2">
        <v>5023.9721622818925</v>
      </c>
      <c r="AB522" s="2" t="s">
        <v>82</v>
      </c>
      <c r="AC522" s="2">
        <v>0.93089002370834351</v>
      </c>
    </row>
    <row r="523" spans="1:29" ht="12.75" customHeight="1" x14ac:dyDescent="0.2">
      <c r="A523" s="2"/>
      <c r="B523" s="2">
        <v>2004</v>
      </c>
      <c r="C523" s="2">
        <v>1</v>
      </c>
      <c r="D523" s="2">
        <v>0</v>
      </c>
      <c r="E523" s="2">
        <v>0</v>
      </c>
      <c r="F523" s="2">
        <v>0</v>
      </c>
      <c r="G523" s="2">
        <v>0</v>
      </c>
      <c r="H523" s="20">
        <v>37900</v>
      </c>
      <c r="I523" s="20"/>
      <c r="J523" s="9"/>
      <c r="K523" s="9"/>
      <c r="L523" s="9"/>
      <c r="M523" s="9"/>
      <c r="N523" s="9"/>
      <c r="O523" s="2">
        <v>60.536890243902441</v>
      </c>
      <c r="P523" s="2">
        <v>2.0571000000000002</v>
      </c>
      <c r="U523" s="2"/>
      <c r="X523" s="2"/>
      <c r="Y523" s="2"/>
      <c r="Z523" s="2"/>
      <c r="AB523" s="2" t="s">
        <v>82</v>
      </c>
    </row>
    <row r="524" spans="1:29" ht="12.75" customHeight="1" x14ac:dyDescent="0.2">
      <c r="A524" s="2"/>
      <c r="B524" s="2">
        <v>2004</v>
      </c>
      <c r="C524" s="2">
        <v>2</v>
      </c>
      <c r="D524" s="2">
        <v>0</v>
      </c>
      <c r="E524" s="2">
        <v>0</v>
      </c>
      <c r="F524" s="2">
        <v>0</v>
      </c>
      <c r="G524" s="2">
        <v>0</v>
      </c>
      <c r="H524" s="20">
        <v>37900</v>
      </c>
      <c r="I524" s="20"/>
      <c r="J524" s="9"/>
      <c r="K524" s="9"/>
      <c r="L524" s="9"/>
      <c r="M524" s="9"/>
      <c r="N524" s="9"/>
      <c r="O524" s="2">
        <v>18.924695121951224</v>
      </c>
      <c r="P524" s="2">
        <v>1.9123000000000001</v>
      </c>
      <c r="U524" s="2"/>
      <c r="X524" s="2"/>
      <c r="Y524" s="2"/>
      <c r="Z524" s="2"/>
      <c r="AB524" s="2" t="s">
        <v>82</v>
      </c>
    </row>
    <row r="525" spans="1:29" ht="12.75" customHeight="1" x14ac:dyDescent="0.2">
      <c r="A525" s="2"/>
      <c r="B525" s="2">
        <v>2004</v>
      </c>
      <c r="C525" s="2">
        <v>3</v>
      </c>
      <c r="D525" s="2">
        <v>0</v>
      </c>
      <c r="E525" s="2">
        <v>30</v>
      </c>
      <c r="F525" s="2">
        <v>0</v>
      </c>
      <c r="G525" s="2">
        <v>0</v>
      </c>
      <c r="H525" s="20">
        <v>37900</v>
      </c>
      <c r="I525" s="20"/>
      <c r="J525" s="9"/>
      <c r="K525" s="9"/>
      <c r="L525" s="9"/>
      <c r="M525" s="9"/>
      <c r="N525" s="9"/>
      <c r="O525" s="2">
        <v>19.478048780487811</v>
      </c>
      <c r="P525" s="2">
        <v>1.7504999999999999</v>
      </c>
      <c r="U525" s="2"/>
      <c r="X525" s="2"/>
      <c r="Y525" s="2"/>
      <c r="Z525" s="2"/>
      <c r="AB525" s="2" t="s">
        <v>82</v>
      </c>
    </row>
    <row r="526" spans="1:29" ht="12.75" customHeight="1" x14ac:dyDescent="0.2">
      <c r="A526" s="2"/>
      <c r="B526" s="2">
        <v>2004</v>
      </c>
      <c r="C526" s="2">
        <v>4</v>
      </c>
      <c r="D526" s="2">
        <v>60</v>
      </c>
      <c r="E526" s="2">
        <v>30</v>
      </c>
      <c r="F526" s="2">
        <v>0</v>
      </c>
      <c r="G526" s="2">
        <v>0</v>
      </c>
      <c r="H526" s="20">
        <v>37900</v>
      </c>
      <c r="I526" s="20"/>
      <c r="J526" s="9"/>
      <c r="K526" s="9"/>
      <c r="L526" s="9"/>
      <c r="M526" s="9"/>
      <c r="N526" s="9"/>
      <c r="O526" s="2">
        <v>54.671341463414635</v>
      </c>
      <c r="P526" s="2">
        <v>2.0794999999999999</v>
      </c>
      <c r="U526" s="2"/>
      <c r="X526" s="2"/>
      <c r="Y526" s="2"/>
      <c r="Z526" s="2"/>
      <c r="AB526" s="2" t="s">
        <v>82</v>
      </c>
    </row>
    <row r="527" spans="1:29" ht="12.75" customHeight="1" x14ac:dyDescent="0.2">
      <c r="A527" s="2"/>
      <c r="B527" s="2">
        <v>2004</v>
      </c>
      <c r="C527" s="2">
        <v>5</v>
      </c>
      <c r="D527" s="2">
        <v>60</v>
      </c>
      <c r="E527" s="2">
        <v>30</v>
      </c>
      <c r="F527" s="2">
        <v>30</v>
      </c>
      <c r="G527" s="2">
        <v>0</v>
      </c>
      <c r="H527" s="20">
        <v>37900</v>
      </c>
      <c r="I527" s="20"/>
      <c r="J527" s="9"/>
      <c r="K527" s="9"/>
      <c r="L527" s="9"/>
      <c r="M527" s="9"/>
      <c r="N527" s="9"/>
      <c r="O527" s="2">
        <v>55.556707317073169</v>
      </c>
      <c r="P527" s="2">
        <v>2.1373000000000002</v>
      </c>
      <c r="U527" s="2"/>
      <c r="X527" s="2"/>
      <c r="Y527" s="2"/>
      <c r="Z527" s="2"/>
      <c r="AB527" s="2" t="s">
        <v>82</v>
      </c>
    </row>
    <row r="528" spans="1:29" ht="12.75" customHeight="1" x14ac:dyDescent="0.2">
      <c r="A528" s="2"/>
      <c r="B528" s="2">
        <v>2004</v>
      </c>
      <c r="C528" s="2">
        <v>6</v>
      </c>
      <c r="D528" s="2">
        <v>60</v>
      </c>
      <c r="E528" s="2">
        <v>30</v>
      </c>
      <c r="F528" s="2">
        <v>30</v>
      </c>
      <c r="G528" s="2">
        <v>0</v>
      </c>
      <c r="H528" s="20">
        <v>37900</v>
      </c>
      <c r="I528" s="20"/>
      <c r="J528" s="9"/>
      <c r="K528" s="9"/>
      <c r="L528" s="9"/>
      <c r="M528" s="9"/>
      <c r="N528" s="9"/>
      <c r="O528" s="2">
        <v>65.262530487804867</v>
      </c>
      <c r="P528" s="2" t="s">
        <v>17</v>
      </c>
      <c r="U528" s="2"/>
      <c r="X528" s="2"/>
      <c r="Y528" s="2"/>
      <c r="Z528" s="2"/>
      <c r="AB528" s="2" t="s">
        <v>82</v>
      </c>
    </row>
    <row r="529" spans="1:28" ht="12.75" customHeight="1" x14ac:dyDescent="0.2">
      <c r="A529" s="2"/>
      <c r="B529" s="2">
        <v>2005</v>
      </c>
      <c r="C529" s="2">
        <v>1</v>
      </c>
      <c r="D529" s="2">
        <v>0</v>
      </c>
      <c r="E529" s="2">
        <v>0</v>
      </c>
      <c r="F529" s="2">
        <v>0</v>
      </c>
      <c r="G529" s="2">
        <v>0</v>
      </c>
      <c r="H529" s="20">
        <v>38281</v>
      </c>
      <c r="I529" s="20"/>
      <c r="J529" s="9"/>
      <c r="K529" s="9"/>
      <c r="L529" s="9"/>
      <c r="M529" s="9"/>
      <c r="N529" s="9"/>
      <c r="O529" s="2">
        <v>44</v>
      </c>
      <c r="P529" s="25">
        <v>2.4335</v>
      </c>
      <c r="U529" s="2"/>
      <c r="X529" s="2"/>
      <c r="Y529" s="2"/>
      <c r="Z529" s="2"/>
      <c r="AB529" s="2" t="s">
        <v>82</v>
      </c>
    </row>
    <row r="530" spans="1:28" ht="12.75" customHeight="1" x14ac:dyDescent="0.2">
      <c r="A530" s="2"/>
      <c r="B530" s="2">
        <v>2005</v>
      </c>
      <c r="C530" s="2">
        <v>2</v>
      </c>
      <c r="D530" s="2">
        <v>0</v>
      </c>
      <c r="E530" s="2">
        <v>0</v>
      </c>
      <c r="F530" s="2">
        <v>0</v>
      </c>
      <c r="G530" s="2">
        <v>0</v>
      </c>
      <c r="H530" s="20">
        <v>38281</v>
      </c>
      <c r="I530" s="20"/>
      <c r="J530" s="9"/>
      <c r="K530" s="9"/>
      <c r="L530" s="9"/>
      <c r="M530" s="9"/>
      <c r="N530" s="9"/>
      <c r="O530" s="2">
        <v>18</v>
      </c>
      <c r="P530" s="25">
        <v>1.9599</v>
      </c>
      <c r="U530" s="2"/>
      <c r="X530" s="2"/>
      <c r="Y530" s="2"/>
      <c r="Z530" s="2"/>
      <c r="AB530" s="2" t="s">
        <v>82</v>
      </c>
    </row>
    <row r="531" spans="1:28" ht="12.75" customHeight="1" x14ac:dyDescent="0.2">
      <c r="A531" s="2"/>
      <c r="B531" s="2">
        <v>2005</v>
      </c>
      <c r="C531" s="2">
        <v>3</v>
      </c>
      <c r="D531" s="2">
        <v>0</v>
      </c>
      <c r="E531" s="2">
        <v>30</v>
      </c>
      <c r="F531" s="2">
        <v>0</v>
      </c>
      <c r="G531" s="2">
        <v>0</v>
      </c>
      <c r="H531" s="20">
        <v>38281</v>
      </c>
      <c r="I531" s="20"/>
      <c r="J531" s="9"/>
      <c r="K531" s="9"/>
      <c r="L531" s="9"/>
      <c r="M531" s="9"/>
      <c r="N531" s="9"/>
      <c r="O531" s="2">
        <v>18</v>
      </c>
      <c r="P531" s="25">
        <v>1.8310999999999999</v>
      </c>
      <c r="U531" s="2"/>
      <c r="X531" s="2"/>
      <c r="Y531" s="2"/>
      <c r="Z531" s="2"/>
      <c r="AB531" s="2" t="s">
        <v>82</v>
      </c>
    </row>
    <row r="532" spans="1:28" ht="12.75" customHeight="1" x14ac:dyDescent="0.2">
      <c r="A532" s="2"/>
      <c r="B532" s="2">
        <v>2005</v>
      </c>
      <c r="C532" s="2">
        <v>4</v>
      </c>
      <c r="D532" s="2">
        <v>60</v>
      </c>
      <c r="E532" s="2">
        <v>30</v>
      </c>
      <c r="F532" s="2">
        <v>0</v>
      </c>
      <c r="G532" s="2">
        <v>0</v>
      </c>
      <c r="H532" s="20">
        <v>38281</v>
      </c>
      <c r="I532" s="20"/>
      <c r="J532" s="9"/>
      <c r="K532" s="9"/>
      <c r="L532" s="9"/>
      <c r="M532" s="9"/>
      <c r="N532" s="9"/>
      <c r="O532" s="2">
        <v>31</v>
      </c>
      <c r="P532" s="25">
        <v>2.3580000000000001</v>
      </c>
      <c r="U532" s="2"/>
      <c r="X532" s="2"/>
      <c r="Y532" s="2"/>
      <c r="Z532" s="2"/>
      <c r="AB532" s="2" t="s">
        <v>82</v>
      </c>
    </row>
    <row r="533" spans="1:28" ht="12.75" customHeight="1" x14ac:dyDescent="0.2">
      <c r="A533" s="2"/>
      <c r="B533" s="2">
        <v>2005</v>
      </c>
      <c r="C533" s="2">
        <v>5</v>
      </c>
      <c r="D533" s="2">
        <v>60</v>
      </c>
      <c r="E533" s="2">
        <v>30</v>
      </c>
      <c r="F533" s="2">
        <v>30</v>
      </c>
      <c r="G533" s="2">
        <v>0</v>
      </c>
      <c r="H533" s="20">
        <v>38281</v>
      </c>
      <c r="I533" s="20"/>
      <c r="J533" s="9"/>
      <c r="K533" s="9"/>
      <c r="L533" s="9"/>
      <c r="M533" s="9"/>
      <c r="N533" s="9"/>
      <c r="O533" s="2">
        <v>38</v>
      </c>
      <c r="P533" s="25">
        <v>2.5933000000000002</v>
      </c>
      <c r="U533" s="2"/>
      <c r="X533" s="2"/>
      <c r="Y533" s="2"/>
      <c r="Z533" s="2"/>
      <c r="AB533" s="2" t="s">
        <v>82</v>
      </c>
    </row>
    <row r="534" spans="1:28" ht="12.75" customHeight="1" x14ac:dyDescent="0.2">
      <c r="A534" s="2"/>
      <c r="B534" s="2">
        <v>2005</v>
      </c>
      <c r="C534" s="2">
        <v>6</v>
      </c>
      <c r="D534" s="2">
        <v>60</v>
      </c>
      <c r="E534" s="2">
        <v>30</v>
      </c>
      <c r="F534" s="2">
        <v>30</v>
      </c>
      <c r="G534" s="2">
        <v>0</v>
      </c>
      <c r="H534" s="20">
        <v>38281</v>
      </c>
      <c r="I534" s="20"/>
      <c r="J534" s="9"/>
      <c r="K534" s="9"/>
      <c r="L534" s="9"/>
      <c r="M534" s="9"/>
      <c r="N534" s="9"/>
      <c r="O534" s="2">
        <v>44</v>
      </c>
      <c r="P534" s="25">
        <v>3.0183</v>
      </c>
      <c r="U534" s="2"/>
      <c r="X534" s="2"/>
      <c r="Y534" s="2"/>
      <c r="Z534" s="2"/>
      <c r="AB534" s="2" t="s">
        <v>82</v>
      </c>
    </row>
    <row r="535" spans="1:28" ht="12.75" customHeight="1" x14ac:dyDescent="0.2">
      <c r="A535" s="2"/>
      <c r="B535" s="2">
        <v>2006</v>
      </c>
      <c r="C535" s="2">
        <v>1</v>
      </c>
      <c r="D535" s="2">
        <v>0</v>
      </c>
      <c r="E535" s="2">
        <v>0</v>
      </c>
      <c r="F535" s="2">
        <v>0</v>
      </c>
      <c r="G535" s="2">
        <v>0</v>
      </c>
      <c r="H535" s="20">
        <v>38632</v>
      </c>
      <c r="I535" s="20"/>
      <c r="J535" s="9"/>
      <c r="K535" s="9"/>
      <c r="L535" s="9"/>
      <c r="M535" s="9"/>
      <c r="N535" s="9"/>
      <c r="O535" s="9">
        <v>33.111978098331775</v>
      </c>
      <c r="P535" s="2">
        <v>2.1408</v>
      </c>
      <c r="S535" s="2">
        <v>6.1</v>
      </c>
      <c r="U535" s="2">
        <v>0.109</v>
      </c>
      <c r="V535" s="2">
        <v>41.040999999999997</v>
      </c>
      <c r="W535" s="2">
        <v>291</v>
      </c>
      <c r="X535" s="3">
        <f t="shared" ref="X535:X540" si="10">(Z535-0.35)/1.8</f>
        <v>0.88888888888888895</v>
      </c>
      <c r="Y535" s="2">
        <v>1.95</v>
      </c>
      <c r="Z535" s="2">
        <v>1.95</v>
      </c>
      <c r="AB535" s="2" t="s">
        <v>83</v>
      </c>
    </row>
    <row r="536" spans="1:28" ht="12.75" customHeight="1" x14ac:dyDescent="0.2">
      <c r="A536" s="2"/>
      <c r="B536" s="2">
        <v>2006</v>
      </c>
      <c r="C536" s="2">
        <v>2</v>
      </c>
      <c r="D536" s="2">
        <v>0</v>
      </c>
      <c r="E536" s="2">
        <v>0</v>
      </c>
      <c r="F536" s="2">
        <v>0</v>
      </c>
      <c r="G536" s="2">
        <v>0</v>
      </c>
      <c r="H536" s="20">
        <v>38632</v>
      </c>
      <c r="I536" s="20"/>
      <c r="J536" s="9"/>
      <c r="K536" s="9"/>
      <c r="L536" s="9"/>
      <c r="M536" s="9"/>
      <c r="N536" s="9"/>
      <c r="O536" s="9">
        <v>21.052994990112062</v>
      </c>
      <c r="P536" s="2">
        <v>2.0173000000000001</v>
      </c>
      <c r="S536" s="2">
        <v>5.33</v>
      </c>
      <c r="U536" s="2">
        <v>7.3999999999999996E-2</v>
      </c>
      <c r="V536" s="2">
        <v>5.6174999999999997</v>
      </c>
      <c r="W536" s="2">
        <v>151</v>
      </c>
      <c r="X536" s="3">
        <f t="shared" si="10"/>
        <v>0.44999999999999996</v>
      </c>
      <c r="Y536" s="2">
        <v>1.1599999999999999</v>
      </c>
      <c r="Z536" s="2">
        <v>1.1599999999999999</v>
      </c>
      <c r="AB536" s="2" t="s">
        <v>83</v>
      </c>
    </row>
    <row r="537" spans="1:28" ht="12.75" customHeight="1" x14ac:dyDescent="0.2">
      <c r="A537" s="2"/>
      <c r="B537" s="2">
        <v>2006</v>
      </c>
      <c r="C537" s="2">
        <v>3</v>
      </c>
      <c r="D537" s="2">
        <v>0</v>
      </c>
      <c r="E537" s="2">
        <v>30</v>
      </c>
      <c r="F537" s="2">
        <v>0</v>
      </c>
      <c r="G537" s="2">
        <v>0</v>
      </c>
      <c r="H537" s="20">
        <v>38632</v>
      </c>
      <c r="I537" s="20"/>
      <c r="J537" s="9"/>
      <c r="K537" s="9"/>
      <c r="L537" s="9"/>
      <c r="M537" s="9"/>
      <c r="N537" s="9"/>
      <c r="O537" s="9">
        <v>22.811939697224567</v>
      </c>
      <c r="P537" s="2">
        <v>1.5521</v>
      </c>
      <c r="S537" s="2">
        <v>5.22</v>
      </c>
      <c r="U537" s="2">
        <v>7.9000000000000001E-2</v>
      </c>
      <c r="V537" s="2">
        <v>96.495000000000005</v>
      </c>
      <c r="W537" s="2">
        <v>149</v>
      </c>
      <c r="X537" s="3">
        <f t="shared" si="10"/>
        <v>0.53888888888888897</v>
      </c>
      <c r="Y537" s="2">
        <v>1.32</v>
      </c>
      <c r="Z537" s="2">
        <v>1.32</v>
      </c>
      <c r="AB537" s="2" t="s">
        <v>83</v>
      </c>
    </row>
    <row r="538" spans="1:28" ht="12.75" customHeight="1" x14ac:dyDescent="0.2">
      <c r="A538" s="2"/>
      <c r="B538" s="2">
        <v>2006</v>
      </c>
      <c r="C538" s="2">
        <v>4</v>
      </c>
      <c r="D538" s="2">
        <v>60</v>
      </c>
      <c r="E538" s="2">
        <v>30</v>
      </c>
      <c r="F538" s="2">
        <v>0</v>
      </c>
      <c r="G538" s="2">
        <v>0</v>
      </c>
      <c r="H538" s="20">
        <v>38632</v>
      </c>
      <c r="I538" s="20"/>
      <c r="J538" s="9"/>
      <c r="K538" s="9"/>
      <c r="L538" s="9"/>
      <c r="M538" s="9"/>
      <c r="N538" s="9"/>
      <c r="O538" s="9">
        <v>43.634205134156346</v>
      </c>
      <c r="P538" s="2">
        <v>2.4397000000000002</v>
      </c>
      <c r="S538" s="2">
        <v>4.62</v>
      </c>
      <c r="U538" s="2">
        <v>9.5000000000000001E-2</v>
      </c>
      <c r="V538" s="2">
        <v>68.344499999999996</v>
      </c>
      <c r="W538" s="2">
        <v>172</v>
      </c>
      <c r="X538" s="3">
        <f t="shared" si="10"/>
        <v>0.67777777777777792</v>
      </c>
      <c r="Y538" s="2">
        <v>1.57</v>
      </c>
      <c r="Z538" s="2">
        <v>1.57</v>
      </c>
      <c r="AB538" s="2" t="s">
        <v>83</v>
      </c>
    </row>
    <row r="539" spans="1:28" ht="12.75" customHeight="1" x14ac:dyDescent="0.2">
      <c r="A539" s="2"/>
      <c r="B539" s="2">
        <v>2006</v>
      </c>
      <c r="C539" s="2">
        <v>5</v>
      </c>
      <c r="D539" s="2">
        <v>60</v>
      </c>
      <c r="E539" s="2">
        <v>30</v>
      </c>
      <c r="F539" s="2">
        <v>30</v>
      </c>
      <c r="G539" s="2">
        <v>0</v>
      </c>
      <c r="H539" s="20">
        <v>38632</v>
      </c>
      <c r="I539" s="20"/>
      <c r="J539" s="9"/>
      <c r="K539" s="9"/>
      <c r="L539" s="9"/>
      <c r="M539" s="9"/>
      <c r="N539" s="9"/>
      <c r="O539" s="9">
        <v>45.082316646933471</v>
      </c>
      <c r="P539" s="2">
        <v>2.8744999999999998</v>
      </c>
      <c r="S539" s="2">
        <v>4.41</v>
      </c>
      <c r="U539" s="2">
        <v>0.104</v>
      </c>
      <c r="V539" s="2">
        <v>84.787499999999994</v>
      </c>
      <c r="W539" s="2">
        <v>308</v>
      </c>
      <c r="X539" s="3">
        <f t="shared" si="10"/>
        <v>0.72777777777777775</v>
      </c>
      <c r="Y539" s="2">
        <v>1.66</v>
      </c>
      <c r="Z539" s="2">
        <v>1.66</v>
      </c>
      <c r="AB539" s="2" t="s">
        <v>83</v>
      </c>
    </row>
    <row r="540" spans="1:28" ht="12.75" customHeight="1" x14ac:dyDescent="0.2">
      <c r="A540" s="2"/>
      <c r="B540" s="2">
        <v>2006</v>
      </c>
      <c r="C540" s="2">
        <v>6</v>
      </c>
      <c r="D540" s="2">
        <v>60</v>
      </c>
      <c r="E540" s="2">
        <v>30</v>
      </c>
      <c r="F540" s="2">
        <v>30</v>
      </c>
      <c r="G540" s="2">
        <v>0</v>
      </c>
      <c r="H540" s="20">
        <v>38632</v>
      </c>
      <c r="I540" s="20"/>
      <c r="J540" s="9"/>
      <c r="K540" s="9"/>
      <c r="L540" s="9"/>
      <c r="M540" s="9"/>
      <c r="N540" s="9"/>
      <c r="O540" s="9">
        <v>46.319684745415088</v>
      </c>
      <c r="P540" s="2">
        <v>2.6478999999999999</v>
      </c>
      <c r="S540" s="2">
        <v>4.42</v>
      </c>
      <c r="U540" s="2">
        <v>9.8000000000000004E-2</v>
      </c>
      <c r="V540" s="2">
        <v>84.1785</v>
      </c>
      <c r="W540" s="2">
        <v>285</v>
      </c>
      <c r="X540" s="3">
        <f t="shared" si="10"/>
        <v>0.77222222222222225</v>
      </c>
      <c r="Y540" s="2">
        <v>1.74</v>
      </c>
      <c r="Z540" s="2">
        <v>1.74</v>
      </c>
      <c r="AB540" s="2" t="s">
        <v>83</v>
      </c>
    </row>
    <row r="541" spans="1:28" ht="12.75" customHeight="1" x14ac:dyDescent="0.2">
      <c r="A541" s="2"/>
      <c r="B541" s="108">
        <v>2007</v>
      </c>
      <c r="C541" s="108">
        <v>1</v>
      </c>
      <c r="D541" s="108">
        <v>240</v>
      </c>
      <c r="E541" s="2">
        <v>0</v>
      </c>
      <c r="F541" s="2">
        <v>0</v>
      </c>
      <c r="G541" s="2">
        <v>0</v>
      </c>
      <c r="H541" s="29">
        <v>38997</v>
      </c>
      <c r="I541" s="29"/>
      <c r="J541" s="9">
        <v>84</v>
      </c>
      <c r="K541" s="9"/>
      <c r="L541" s="9"/>
      <c r="M541" s="9"/>
      <c r="N541" s="9"/>
      <c r="O541" s="2">
        <v>2.95</v>
      </c>
      <c r="U541" s="2"/>
      <c r="X541" s="2"/>
      <c r="Y541" s="2"/>
      <c r="Z541" s="2"/>
      <c r="AB541" s="4" t="s">
        <v>139</v>
      </c>
    </row>
    <row r="542" spans="1:28" ht="12.75" customHeight="1" x14ac:dyDescent="0.2">
      <c r="A542" s="2"/>
      <c r="B542" s="2">
        <v>2007</v>
      </c>
      <c r="C542" s="2">
        <v>2</v>
      </c>
      <c r="D542" s="2">
        <v>0</v>
      </c>
      <c r="E542" s="2">
        <v>0</v>
      </c>
      <c r="F542" s="2">
        <v>0</v>
      </c>
      <c r="G542" s="2">
        <v>0</v>
      </c>
      <c r="H542" s="29">
        <v>38997</v>
      </c>
      <c r="I542" s="29"/>
      <c r="J542" s="9">
        <v>84</v>
      </c>
      <c r="K542" s="9"/>
      <c r="L542" s="9"/>
      <c r="M542" s="9"/>
      <c r="N542" s="9"/>
      <c r="O542" s="2">
        <v>1.72</v>
      </c>
      <c r="U542" s="2"/>
      <c r="X542" s="2"/>
      <c r="Y542" s="2"/>
      <c r="Z542" s="2"/>
      <c r="AB542" s="4" t="s">
        <v>139</v>
      </c>
    </row>
    <row r="543" spans="1:28" ht="12.75" customHeight="1" x14ac:dyDescent="0.2">
      <c r="A543" s="2"/>
      <c r="B543" s="2">
        <v>2007</v>
      </c>
      <c r="C543" s="2">
        <v>3</v>
      </c>
      <c r="D543" s="2">
        <v>0</v>
      </c>
      <c r="E543" s="2">
        <v>30</v>
      </c>
      <c r="F543" s="2">
        <v>0</v>
      </c>
      <c r="G543" s="2">
        <v>0</v>
      </c>
      <c r="H543" s="29">
        <v>38997</v>
      </c>
      <c r="I543" s="29"/>
      <c r="J543" s="9">
        <v>84</v>
      </c>
      <c r="K543" s="9"/>
      <c r="L543" s="9"/>
      <c r="M543" s="9"/>
      <c r="N543" s="9"/>
      <c r="O543" s="2">
        <v>1.0780000000000001</v>
      </c>
      <c r="U543" s="2"/>
      <c r="X543" s="2"/>
      <c r="Y543" s="2"/>
      <c r="Z543" s="2"/>
      <c r="AB543" s="4" t="s">
        <v>139</v>
      </c>
    </row>
    <row r="544" spans="1:28" ht="12.75" customHeight="1" x14ac:dyDescent="0.2">
      <c r="A544" s="2"/>
      <c r="B544" s="2">
        <v>2007</v>
      </c>
      <c r="C544" s="2">
        <v>4</v>
      </c>
      <c r="D544" s="2">
        <v>60</v>
      </c>
      <c r="E544" s="2">
        <v>30</v>
      </c>
      <c r="F544" s="2">
        <v>0</v>
      </c>
      <c r="G544" s="2">
        <v>0</v>
      </c>
      <c r="H544" s="29">
        <v>38997</v>
      </c>
      <c r="I544" s="29"/>
      <c r="J544" s="9">
        <v>84</v>
      </c>
      <c r="K544" s="9"/>
      <c r="L544" s="9"/>
      <c r="M544" s="9"/>
      <c r="N544" s="9"/>
      <c r="O544" s="2">
        <v>6.0679999999999996</v>
      </c>
      <c r="U544" s="2"/>
      <c r="X544" s="2"/>
      <c r="Y544" s="2"/>
      <c r="Z544" s="2"/>
      <c r="AB544" s="4" t="s">
        <v>139</v>
      </c>
    </row>
    <row r="545" spans="1:28" ht="12.75" customHeight="1" x14ac:dyDescent="0.2">
      <c r="A545" s="2"/>
      <c r="B545" s="2">
        <v>2007</v>
      </c>
      <c r="C545" s="2">
        <v>5</v>
      </c>
      <c r="D545" s="2">
        <v>60</v>
      </c>
      <c r="E545" s="2">
        <v>30</v>
      </c>
      <c r="F545" s="2">
        <v>30</v>
      </c>
      <c r="G545" s="2">
        <v>0</v>
      </c>
      <c r="H545" s="29">
        <v>38997</v>
      </c>
      <c r="I545" s="29"/>
      <c r="J545" s="9">
        <v>84</v>
      </c>
      <c r="K545" s="9"/>
      <c r="L545" s="9"/>
      <c r="M545" s="9"/>
      <c r="N545" s="9"/>
      <c r="O545" s="2">
        <v>4.7889999999999997</v>
      </c>
      <c r="U545" s="2"/>
      <c r="X545" s="2"/>
      <c r="Y545" s="2"/>
      <c r="Z545" s="2"/>
      <c r="AB545" s="4" t="s">
        <v>139</v>
      </c>
    </row>
    <row r="546" spans="1:28" ht="12.75" customHeight="1" x14ac:dyDescent="0.2">
      <c r="A546" s="2"/>
      <c r="B546" s="2">
        <v>2007</v>
      </c>
      <c r="C546" s="2">
        <v>6</v>
      </c>
      <c r="D546" s="2">
        <v>60</v>
      </c>
      <c r="E546" s="2">
        <v>30</v>
      </c>
      <c r="F546" s="2">
        <v>30</v>
      </c>
      <c r="G546" s="2">
        <v>0</v>
      </c>
      <c r="H546" s="29">
        <v>38997</v>
      </c>
      <c r="I546" s="29"/>
      <c r="J546" s="9">
        <v>84</v>
      </c>
      <c r="K546" s="9"/>
      <c r="L546" s="9"/>
      <c r="M546" s="9"/>
      <c r="N546" s="9"/>
      <c r="O546" s="2">
        <v>6.85</v>
      </c>
      <c r="U546" s="2"/>
      <c r="X546" s="2"/>
      <c r="Y546" s="2"/>
      <c r="Z546" s="2"/>
      <c r="AB546" s="4" t="s">
        <v>139</v>
      </c>
    </row>
    <row r="547" spans="1:28" ht="12.75" customHeight="1" x14ac:dyDescent="0.2">
      <c r="A547" s="2"/>
      <c r="B547" s="2">
        <v>2008</v>
      </c>
      <c r="C547" s="2">
        <v>1</v>
      </c>
      <c r="D547" s="2">
        <v>0</v>
      </c>
      <c r="E547" s="2">
        <v>0</v>
      </c>
      <c r="F547" s="2">
        <v>0</v>
      </c>
      <c r="G547" s="2">
        <v>0</v>
      </c>
      <c r="H547" s="29">
        <v>39374</v>
      </c>
      <c r="I547" s="29">
        <v>39374</v>
      </c>
      <c r="J547" s="9">
        <v>75</v>
      </c>
      <c r="K547" s="9"/>
      <c r="L547" s="9"/>
      <c r="M547" s="9"/>
      <c r="N547" s="9"/>
      <c r="O547" s="2">
        <v>51.69</v>
      </c>
      <c r="P547" s="25">
        <v>1.7423</v>
      </c>
      <c r="U547" s="2"/>
      <c r="X547" s="2"/>
      <c r="Y547" s="2"/>
      <c r="Z547" s="2"/>
      <c r="AB547" s="2" t="s">
        <v>83</v>
      </c>
    </row>
    <row r="548" spans="1:28" ht="12.75" customHeight="1" x14ac:dyDescent="0.2">
      <c r="A548" s="2"/>
      <c r="B548" s="2">
        <v>2008</v>
      </c>
      <c r="C548" s="2">
        <v>2</v>
      </c>
      <c r="D548" s="2">
        <v>0</v>
      </c>
      <c r="E548" s="2">
        <v>0</v>
      </c>
      <c r="F548" s="2">
        <v>0</v>
      </c>
      <c r="G548" s="2">
        <v>0</v>
      </c>
      <c r="H548" s="29">
        <v>39374</v>
      </c>
      <c r="I548" s="29">
        <v>39374</v>
      </c>
      <c r="J548" s="9">
        <v>75</v>
      </c>
      <c r="K548" s="9"/>
      <c r="L548" s="9"/>
      <c r="M548" s="9"/>
      <c r="N548" s="9"/>
      <c r="O548" s="2">
        <v>27.135999999999999</v>
      </c>
      <c r="P548" s="25">
        <v>1.9141999999999999</v>
      </c>
      <c r="U548" s="2"/>
      <c r="X548" s="2"/>
      <c r="Y548" s="2"/>
      <c r="Z548" s="2"/>
      <c r="AB548" s="2" t="s">
        <v>83</v>
      </c>
    </row>
    <row r="549" spans="1:28" ht="12.75" customHeight="1" x14ac:dyDescent="0.2">
      <c r="A549" s="2"/>
      <c r="B549" s="2">
        <v>2008</v>
      </c>
      <c r="C549" s="2">
        <v>3</v>
      </c>
      <c r="D549" s="2">
        <v>0</v>
      </c>
      <c r="E549" s="2">
        <v>30</v>
      </c>
      <c r="F549" s="2">
        <v>0</v>
      </c>
      <c r="G549" s="2">
        <v>0</v>
      </c>
      <c r="H549" s="29">
        <v>39374</v>
      </c>
      <c r="I549" s="29">
        <v>39374</v>
      </c>
      <c r="J549" s="9">
        <v>75</v>
      </c>
      <c r="K549" s="9"/>
      <c r="L549" s="9"/>
      <c r="M549" s="9"/>
      <c r="N549" s="9"/>
      <c r="O549" s="2">
        <v>38.021999999999998</v>
      </c>
      <c r="P549" s="25">
        <v>1.585</v>
      </c>
      <c r="U549" s="2"/>
      <c r="X549" s="2"/>
      <c r="Y549" s="2"/>
      <c r="Z549" s="2"/>
      <c r="AB549" s="2" t="s">
        <v>83</v>
      </c>
    </row>
    <row r="550" spans="1:28" ht="12.75" customHeight="1" x14ac:dyDescent="0.2">
      <c r="A550" s="2"/>
      <c r="B550" s="2">
        <v>2008</v>
      </c>
      <c r="C550" s="2">
        <v>4</v>
      </c>
      <c r="D550" s="2">
        <v>60</v>
      </c>
      <c r="E550" s="2">
        <v>30</v>
      </c>
      <c r="F550" s="2">
        <v>0</v>
      </c>
      <c r="G550" s="2">
        <v>0</v>
      </c>
      <c r="H550" s="29">
        <v>39374</v>
      </c>
      <c r="I550" s="29">
        <v>39374</v>
      </c>
      <c r="J550" s="9">
        <v>75</v>
      </c>
      <c r="K550" s="9"/>
      <c r="L550" s="9"/>
      <c r="M550" s="9"/>
      <c r="N550" s="9"/>
      <c r="O550" s="2">
        <v>45.706000000000003</v>
      </c>
      <c r="P550" s="25">
        <v>2.0945</v>
      </c>
      <c r="U550" s="2"/>
      <c r="X550" s="2"/>
      <c r="Y550" s="2"/>
      <c r="Z550" s="2"/>
      <c r="AB550" s="2" t="s">
        <v>83</v>
      </c>
    </row>
    <row r="551" spans="1:28" ht="12.75" customHeight="1" x14ac:dyDescent="0.2">
      <c r="A551" s="2"/>
      <c r="B551" s="2">
        <v>2008</v>
      </c>
      <c r="C551" s="2">
        <v>5</v>
      </c>
      <c r="D551" s="2">
        <v>60</v>
      </c>
      <c r="E551" s="2">
        <v>30</v>
      </c>
      <c r="F551" s="2">
        <v>30</v>
      </c>
      <c r="G551" s="2">
        <v>0</v>
      </c>
      <c r="H551" s="29">
        <v>39374</v>
      </c>
      <c r="I551" s="29">
        <v>39374</v>
      </c>
      <c r="J551" s="9">
        <v>75</v>
      </c>
      <c r="K551" s="9"/>
      <c r="L551" s="9"/>
      <c r="M551" s="9"/>
      <c r="N551" s="9"/>
      <c r="O551" s="2">
        <v>45.856999999999999</v>
      </c>
      <c r="P551" s="25">
        <v>2.1465000000000001</v>
      </c>
      <c r="U551" s="2"/>
      <c r="X551" s="2"/>
      <c r="Y551" s="2"/>
      <c r="Z551" s="2"/>
      <c r="AB551" s="2" t="s">
        <v>83</v>
      </c>
    </row>
    <row r="552" spans="1:28" ht="12.75" customHeight="1" x14ac:dyDescent="0.2">
      <c r="A552" s="2"/>
      <c r="B552" s="2">
        <v>2008</v>
      </c>
      <c r="C552" s="2">
        <v>6</v>
      </c>
      <c r="D552" s="2">
        <v>60</v>
      </c>
      <c r="E552" s="2">
        <v>30</v>
      </c>
      <c r="F552" s="2">
        <v>30</v>
      </c>
      <c r="G552" s="2">
        <v>0</v>
      </c>
      <c r="H552" s="29">
        <v>39374</v>
      </c>
      <c r="I552" s="29">
        <v>39374</v>
      </c>
      <c r="J552" s="9">
        <v>75</v>
      </c>
      <c r="K552" s="9"/>
      <c r="L552" s="9"/>
      <c r="M552" s="9"/>
      <c r="N552" s="9"/>
      <c r="O552" s="2">
        <v>48.83</v>
      </c>
      <c r="P552" s="25">
        <v>2.2105000000000001</v>
      </c>
      <c r="U552" s="2"/>
      <c r="X552" s="2"/>
      <c r="Y552" s="2"/>
      <c r="Z552" s="2"/>
      <c r="AB552" s="2" t="s">
        <v>83</v>
      </c>
    </row>
    <row r="553" spans="1:28" ht="12.75" customHeight="1" x14ac:dyDescent="0.2">
      <c r="A553" s="94" t="s">
        <v>140</v>
      </c>
      <c r="B553" s="95">
        <v>2009</v>
      </c>
      <c r="C553" s="95">
        <v>1</v>
      </c>
      <c r="D553" s="95">
        <v>0</v>
      </c>
      <c r="E553" s="95">
        <v>0</v>
      </c>
      <c r="F553" s="95">
        <v>0</v>
      </c>
      <c r="G553" s="95">
        <v>0</v>
      </c>
      <c r="H553" s="29">
        <v>39716</v>
      </c>
      <c r="I553" s="29"/>
      <c r="J553" s="9">
        <v>80</v>
      </c>
      <c r="K553" s="9"/>
      <c r="L553" s="9"/>
      <c r="M553" s="9"/>
      <c r="N553" s="9"/>
      <c r="O553" s="21">
        <v>2.48</v>
      </c>
      <c r="P553" s="25">
        <v>2.1227</v>
      </c>
      <c r="S553" s="2">
        <v>6.39</v>
      </c>
      <c r="U553" s="2">
        <v>0.10469000000000001</v>
      </c>
      <c r="V553" s="2">
        <v>32.81</v>
      </c>
      <c r="W553" s="2">
        <v>278</v>
      </c>
      <c r="X553" s="2">
        <v>0.84</v>
      </c>
      <c r="Y553" s="2">
        <v>1.69</v>
      </c>
      <c r="Z553" s="2"/>
      <c r="AB553" s="2" t="s">
        <v>83</v>
      </c>
    </row>
    <row r="554" spans="1:28" ht="12.75" customHeight="1" x14ac:dyDescent="0.2">
      <c r="A554" s="94" t="s">
        <v>141</v>
      </c>
      <c r="B554" s="95">
        <v>2009</v>
      </c>
      <c r="C554" s="95">
        <v>2</v>
      </c>
      <c r="D554" s="95">
        <v>0</v>
      </c>
      <c r="E554" s="95">
        <v>0</v>
      </c>
      <c r="F554" s="95">
        <v>0</v>
      </c>
      <c r="G554" s="95">
        <v>0</v>
      </c>
      <c r="H554" s="29">
        <v>39716</v>
      </c>
      <c r="I554" s="29">
        <v>39707</v>
      </c>
      <c r="J554" s="9">
        <v>80</v>
      </c>
      <c r="K554" s="9"/>
      <c r="L554" s="9"/>
      <c r="M554" s="9"/>
      <c r="N554" s="9"/>
      <c r="O554" s="21">
        <v>4.91</v>
      </c>
      <c r="P554" s="25">
        <v>1.9169</v>
      </c>
      <c r="S554" s="2">
        <v>5.54</v>
      </c>
      <c r="U554" s="2">
        <v>7.8799999999999995E-2</v>
      </c>
      <c r="V554" s="2">
        <v>2.5299999999999998</v>
      </c>
      <c r="W554" s="2">
        <v>130.5</v>
      </c>
      <c r="X554" s="2">
        <v>0.60299999999999998</v>
      </c>
      <c r="Y554" s="2">
        <v>1.31</v>
      </c>
      <c r="Z554" s="2"/>
      <c r="AB554" s="2" t="s">
        <v>83</v>
      </c>
    </row>
    <row r="555" spans="1:28" ht="12.75" customHeight="1" x14ac:dyDescent="0.2">
      <c r="A555" s="94" t="s">
        <v>142</v>
      </c>
      <c r="B555" s="95">
        <v>2009</v>
      </c>
      <c r="C555" s="95">
        <v>3</v>
      </c>
      <c r="D555" s="95">
        <v>0</v>
      </c>
      <c r="E555" s="95">
        <v>30</v>
      </c>
      <c r="F555" s="95">
        <v>0</v>
      </c>
      <c r="G555" s="95">
        <v>0</v>
      </c>
      <c r="H555" s="29">
        <v>39716</v>
      </c>
      <c r="I555" s="29">
        <v>39707</v>
      </c>
      <c r="J555" s="9">
        <v>80</v>
      </c>
      <c r="K555" s="9"/>
      <c r="L555" s="9"/>
      <c r="M555" s="9"/>
      <c r="N555" s="9"/>
      <c r="O555" s="21">
        <v>4.38</v>
      </c>
      <c r="P555" s="25">
        <v>1.7388999999999999</v>
      </c>
      <c r="S555" s="2">
        <v>5.4</v>
      </c>
      <c r="U555" s="2">
        <v>7.5600000000000001E-2</v>
      </c>
      <c r="V555" s="2">
        <v>42.49</v>
      </c>
      <c r="W555" s="2">
        <v>141</v>
      </c>
      <c r="X555" s="2">
        <v>0.65900000000000003</v>
      </c>
      <c r="Y555" s="2">
        <v>1.4</v>
      </c>
      <c r="Z555" s="2"/>
      <c r="AB555" s="2" t="s">
        <v>83</v>
      </c>
    </row>
    <row r="556" spans="1:28" ht="12.75" customHeight="1" x14ac:dyDescent="0.2">
      <c r="A556" s="94" t="s">
        <v>143</v>
      </c>
      <c r="B556" s="95">
        <v>2009</v>
      </c>
      <c r="C556" s="95">
        <v>4</v>
      </c>
      <c r="D556" s="95">
        <v>60</v>
      </c>
      <c r="E556" s="95">
        <v>30</v>
      </c>
      <c r="F556" s="95">
        <v>0</v>
      </c>
      <c r="G556" s="95">
        <v>0</v>
      </c>
      <c r="H556" s="29">
        <v>39716</v>
      </c>
      <c r="I556" s="29">
        <v>39707</v>
      </c>
      <c r="J556" s="9">
        <v>80</v>
      </c>
      <c r="K556" s="9"/>
      <c r="L556" s="9"/>
      <c r="M556" s="9"/>
      <c r="N556" s="9"/>
      <c r="O556" s="21">
        <v>2.61</v>
      </c>
      <c r="P556" s="25">
        <v>2.0297000000000001</v>
      </c>
      <c r="S556" s="2">
        <v>5</v>
      </c>
      <c r="U556" s="2">
        <v>9.3560000000000004E-2</v>
      </c>
      <c r="V556" s="2">
        <v>28.15</v>
      </c>
      <c r="W556" s="2">
        <v>142</v>
      </c>
      <c r="X556" s="2">
        <v>0.73399999999999999</v>
      </c>
      <c r="Y556" s="2">
        <v>1.52</v>
      </c>
      <c r="Z556" s="2"/>
      <c r="AB556" s="2" t="s">
        <v>83</v>
      </c>
    </row>
    <row r="557" spans="1:28" ht="12.75" customHeight="1" x14ac:dyDescent="0.2">
      <c r="A557" s="96" t="s">
        <v>144</v>
      </c>
      <c r="B557" s="95">
        <v>2009</v>
      </c>
      <c r="C557" s="95">
        <v>5</v>
      </c>
      <c r="D557" s="95">
        <v>60</v>
      </c>
      <c r="E557" s="95">
        <v>30</v>
      </c>
      <c r="F557" s="95">
        <v>30</v>
      </c>
      <c r="G557" s="95">
        <v>0</v>
      </c>
      <c r="H557" s="29">
        <v>39716</v>
      </c>
      <c r="I557" s="29">
        <v>39707</v>
      </c>
      <c r="J557" s="9">
        <v>80</v>
      </c>
      <c r="K557" s="9"/>
      <c r="L557" s="9"/>
      <c r="M557" s="9"/>
      <c r="N557" s="9"/>
      <c r="O557" s="21">
        <v>8.27</v>
      </c>
      <c r="P557" s="25">
        <v>1.9729000000000001</v>
      </c>
      <c r="S557" s="2">
        <v>4.79</v>
      </c>
      <c r="U557" s="2">
        <v>8.8929999999999995E-2</v>
      </c>
      <c r="V557" s="2">
        <v>44.91</v>
      </c>
      <c r="W557" s="2">
        <v>257.5</v>
      </c>
      <c r="X557" s="2">
        <v>0.80500000000000005</v>
      </c>
      <c r="Y557" s="2">
        <v>1.64</v>
      </c>
      <c r="Z557" s="2"/>
      <c r="AB557" s="2" t="s">
        <v>83</v>
      </c>
    </row>
    <row r="558" spans="1:28" ht="12.75" customHeight="1" x14ac:dyDescent="0.2">
      <c r="A558" s="94"/>
      <c r="B558" s="95">
        <v>2009</v>
      </c>
      <c r="C558" s="95">
        <v>6</v>
      </c>
      <c r="D558" s="95">
        <v>60</v>
      </c>
      <c r="E558" s="95">
        <v>30</v>
      </c>
      <c r="F558" s="95">
        <v>30</v>
      </c>
      <c r="G558" s="97">
        <v>2</v>
      </c>
      <c r="H558" s="29">
        <v>39716</v>
      </c>
      <c r="I558" s="29">
        <v>39707</v>
      </c>
      <c r="J558" s="9">
        <v>80</v>
      </c>
      <c r="K558" s="9"/>
      <c r="L558" s="9"/>
      <c r="M558" s="9"/>
      <c r="N558" s="9"/>
      <c r="O558" s="21">
        <v>5.32</v>
      </c>
      <c r="P558" s="25">
        <v>2.0830000000000002</v>
      </c>
      <c r="S558" s="2">
        <v>4.99</v>
      </c>
      <c r="U558" s="2">
        <v>9.5490000000000005E-2</v>
      </c>
      <c r="V558" s="2">
        <v>35.04</v>
      </c>
      <c r="W558" s="2">
        <v>221.5</v>
      </c>
      <c r="X558" s="2">
        <v>0.94099999999999995</v>
      </c>
      <c r="Y558" s="2">
        <v>1.68</v>
      </c>
      <c r="Z558" s="2"/>
      <c r="AB558" s="2" t="s">
        <v>83</v>
      </c>
    </row>
    <row r="559" spans="1:28" ht="12.75" customHeight="1" x14ac:dyDescent="0.25">
      <c r="A559" s="5" t="s">
        <v>145</v>
      </c>
      <c r="B559" s="4">
        <v>2010</v>
      </c>
      <c r="C559" s="2">
        <v>1</v>
      </c>
      <c r="D559" s="2">
        <v>0</v>
      </c>
      <c r="E559" s="2">
        <v>0</v>
      </c>
      <c r="F559" s="2">
        <v>0</v>
      </c>
      <c r="G559" s="2">
        <v>0</v>
      </c>
      <c r="H559" s="29" t="s">
        <v>146</v>
      </c>
      <c r="I559" s="29"/>
      <c r="J559" s="2"/>
      <c r="K559" s="30">
        <v>0.62050000000000005</v>
      </c>
      <c r="L559" s="2">
        <v>47</v>
      </c>
      <c r="M559" s="2"/>
      <c r="N559" s="2"/>
      <c r="O559" s="25">
        <v>34.426270772685001</v>
      </c>
      <c r="P559" s="25">
        <v>2.5106999999999999</v>
      </c>
      <c r="S559" s="31">
        <v>6.3900000000000006</v>
      </c>
      <c r="U559" s="25">
        <v>0.10469000000000001</v>
      </c>
      <c r="V559" s="25">
        <v>32.807250000000003</v>
      </c>
      <c r="X559" s="25">
        <v>0.84</v>
      </c>
      <c r="Y559" s="32">
        <f t="shared" ref="Y559:Y576" si="11">(1.8*X559)+0.35</f>
        <v>1.8620000000000001</v>
      </c>
      <c r="Z559" s="2"/>
      <c r="AB559" s="4" t="s">
        <v>147</v>
      </c>
    </row>
    <row r="560" spans="1:28" ht="12.75" customHeight="1" x14ac:dyDescent="0.25">
      <c r="A560" s="4" t="s">
        <v>148</v>
      </c>
      <c r="B560" s="4">
        <v>2010</v>
      </c>
      <c r="C560" s="2">
        <v>2</v>
      </c>
      <c r="D560" s="2">
        <v>0</v>
      </c>
      <c r="E560" s="2">
        <v>0</v>
      </c>
      <c r="F560" s="2">
        <v>0</v>
      </c>
      <c r="G560" s="2">
        <v>0</v>
      </c>
      <c r="H560" s="29" t="s">
        <v>146</v>
      </c>
      <c r="I560" s="29">
        <v>40087</v>
      </c>
      <c r="J560" s="2"/>
      <c r="K560" s="30">
        <v>0.29400000000000004</v>
      </c>
      <c r="L560" s="2">
        <v>47</v>
      </c>
      <c r="M560" s="2"/>
      <c r="N560" s="2"/>
      <c r="O560" s="25">
        <v>18.518178246727498</v>
      </c>
      <c r="P560" s="25">
        <v>2.59762</v>
      </c>
      <c r="S560" s="31">
        <v>5.54</v>
      </c>
      <c r="U560" s="25">
        <v>7.8799999999999995E-2</v>
      </c>
      <c r="V560" s="25">
        <v>2.5268500000000005</v>
      </c>
      <c r="X560" s="25">
        <v>0.60299999999999998</v>
      </c>
      <c r="Y560" s="32">
        <f t="shared" si="11"/>
        <v>1.4354</v>
      </c>
      <c r="Z560" s="2"/>
      <c r="AB560" s="4" t="s">
        <v>147</v>
      </c>
    </row>
    <row r="561" spans="1:42" ht="12.75" customHeight="1" x14ac:dyDescent="0.25">
      <c r="A561" s="4" t="s">
        <v>149</v>
      </c>
      <c r="B561" s="4">
        <v>2010</v>
      </c>
      <c r="C561" s="2">
        <v>3</v>
      </c>
      <c r="D561" s="2">
        <v>0</v>
      </c>
      <c r="E561" s="2">
        <v>30</v>
      </c>
      <c r="F561" s="2">
        <v>0</v>
      </c>
      <c r="G561" s="2">
        <v>0</v>
      </c>
      <c r="H561" s="29" t="s">
        <v>146</v>
      </c>
      <c r="I561" s="29">
        <v>40087</v>
      </c>
      <c r="J561" s="2"/>
      <c r="K561" s="30">
        <v>0.42899999999999999</v>
      </c>
      <c r="L561" s="2">
        <v>47</v>
      </c>
      <c r="M561" s="2"/>
      <c r="N561" s="2"/>
      <c r="O561" s="25">
        <v>24.411951305279995</v>
      </c>
      <c r="P561" s="25">
        <v>2.2206000000000001</v>
      </c>
      <c r="S561" s="31">
        <v>5.4</v>
      </c>
      <c r="U561" s="25">
        <v>7.5600000000000001E-2</v>
      </c>
      <c r="V561" s="25">
        <v>42.487050000000004</v>
      </c>
      <c r="X561" s="25">
        <v>0.65900000000000003</v>
      </c>
      <c r="Y561" s="32">
        <f t="shared" si="11"/>
        <v>1.5362</v>
      </c>
      <c r="Z561" s="2"/>
      <c r="AB561" s="4" t="s">
        <v>147</v>
      </c>
    </row>
    <row r="562" spans="1:42" ht="12.75" customHeight="1" x14ac:dyDescent="0.25">
      <c r="A562" s="2"/>
      <c r="B562" s="4">
        <v>2010</v>
      </c>
      <c r="C562" s="2">
        <v>4</v>
      </c>
      <c r="D562" s="2">
        <v>60</v>
      </c>
      <c r="E562" s="2">
        <v>30</v>
      </c>
      <c r="F562" s="2">
        <v>0</v>
      </c>
      <c r="G562" s="2">
        <v>0</v>
      </c>
      <c r="H562" s="29" t="s">
        <v>146</v>
      </c>
      <c r="I562" s="29">
        <v>40087</v>
      </c>
      <c r="J562" s="2"/>
      <c r="K562" s="30">
        <v>0.4335</v>
      </c>
      <c r="L562" s="2">
        <v>47</v>
      </c>
      <c r="M562" s="2"/>
      <c r="N562" s="2"/>
      <c r="O562" s="25">
        <v>35.676356042002496</v>
      </c>
      <c r="P562" s="25">
        <v>2.6787999999999998</v>
      </c>
      <c r="S562" s="31">
        <v>5</v>
      </c>
      <c r="U562" s="25">
        <v>9.3560000000000004E-2</v>
      </c>
      <c r="V562" s="25">
        <v>28.153499999999994</v>
      </c>
      <c r="X562" s="25">
        <v>0.73399999999999999</v>
      </c>
      <c r="Y562" s="32">
        <f t="shared" si="11"/>
        <v>1.6711999999999998</v>
      </c>
      <c r="Z562" s="2"/>
      <c r="AB562" s="4" t="s">
        <v>147</v>
      </c>
    </row>
    <row r="563" spans="1:42" ht="12.75" customHeight="1" x14ac:dyDescent="0.25">
      <c r="A563" s="2"/>
      <c r="B563" s="4">
        <v>2010</v>
      </c>
      <c r="C563" s="2">
        <v>5</v>
      </c>
      <c r="D563" s="2">
        <v>60</v>
      </c>
      <c r="E563" s="2">
        <v>30</v>
      </c>
      <c r="F563" s="2">
        <v>30</v>
      </c>
      <c r="G563" s="2">
        <v>0</v>
      </c>
      <c r="H563" s="29" t="s">
        <v>146</v>
      </c>
      <c r="I563" s="29">
        <v>40087</v>
      </c>
      <c r="J563" s="2"/>
      <c r="K563" s="30">
        <v>0.41300000000000003</v>
      </c>
      <c r="L563" s="2">
        <v>47</v>
      </c>
      <c r="M563" s="2"/>
      <c r="N563" s="2"/>
      <c r="O563" s="25">
        <v>37.017678177810005</v>
      </c>
      <c r="P563" s="25">
        <v>2.8313000000000001</v>
      </c>
      <c r="S563" s="31">
        <v>4.7850000000000001</v>
      </c>
      <c r="U563" s="25">
        <v>8.8929999999999995E-2</v>
      </c>
      <c r="V563" s="25">
        <v>44.907000000000004</v>
      </c>
      <c r="X563" s="25">
        <v>0.80500000000000005</v>
      </c>
      <c r="Y563" s="32">
        <f t="shared" si="11"/>
        <v>1.7989999999999999</v>
      </c>
      <c r="Z563" s="2"/>
      <c r="AB563" s="4" t="s">
        <v>147</v>
      </c>
    </row>
    <row r="564" spans="1:42" ht="12.75" customHeight="1" x14ac:dyDescent="0.25">
      <c r="A564" s="2"/>
      <c r="B564" s="4">
        <v>2010</v>
      </c>
      <c r="C564" s="2">
        <v>6</v>
      </c>
      <c r="D564" s="2">
        <v>60</v>
      </c>
      <c r="E564" s="2">
        <v>30</v>
      </c>
      <c r="F564" s="2">
        <v>30</v>
      </c>
      <c r="G564" s="2">
        <v>0</v>
      </c>
      <c r="H564" s="29" t="s">
        <v>146</v>
      </c>
      <c r="I564" s="29">
        <v>40087</v>
      </c>
      <c r="J564" s="2"/>
      <c r="K564" s="30">
        <v>0.5675</v>
      </c>
      <c r="L564" s="2">
        <v>47</v>
      </c>
      <c r="M564" s="2"/>
      <c r="N564" s="2"/>
      <c r="O564" s="25">
        <v>39.721065231375015</v>
      </c>
      <c r="P564" s="25">
        <v>2.8134999999999999</v>
      </c>
      <c r="S564" s="31">
        <v>4.99</v>
      </c>
      <c r="U564" s="25">
        <v>9.5490000000000005E-2</v>
      </c>
      <c r="V564" s="25">
        <v>35.041049999999998</v>
      </c>
      <c r="X564" s="25">
        <v>0.94099999999999995</v>
      </c>
      <c r="Y564" s="32">
        <f t="shared" si="11"/>
        <v>2.0438000000000001</v>
      </c>
      <c r="Z564" s="2"/>
      <c r="AB564" s="4" t="s">
        <v>147</v>
      </c>
    </row>
    <row r="565" spans="1:42" ht="12.75" customHeight="1" x14ac:dyDescent="0.25">
      <c r="A565" s="4"/>
      <c r="B565" s="108">
        <v>2011</v>
      </c>
      <c r="C565" s="108">
        <v>1</v>
      </c>
      <c r="D565" s="108">
        <v>240</v>
      </c>
      <c r="E565" s="4">
        <v>0</v>
      </c>
      <c r="F565" s="4">
        <v>0</v>
      </c>
      <c r="G565" s="4">
        <v>0</v>
      </c>
      <c r="H565" s="29">
        <v>40451</v>
      </c>
      <c r="I565" s="29"/>
      <c r="J565" s="4">
        <v>90</v>
      </c>
      <c r="K565" s="30">
        <v>0.62346999999999997</v>
      </c>
      <c r="L565" s="4"/>
      <c r="M565" s="4">
        <v>0.62346999999999997</v>
      </c>
      <c r="N565" s="4"/>
      <c r="O565" s="25">
        <v>19.148468526000002</v>
      </c>
      <c r="P565" s="25">
        <v>2.2536</v>
      </c>
      <c r="Q565" s="4"/>
      <c r="R565" s="4"/>
      <c r="S565" s="31">
        <v>6.48</v>
      </c>
      <c r="T565" s="4"/>
      <c r="U565" s="25">
        <v>8.4409999999999999E-2</v>
      </c>
      <c r="V565" s="25">
        <v>35.670099999999998</v>
      </c>
      <c r="W565" s="4"/>
      <c r="X565" s="33">
        <v>0.78500000000000003</v>
      </c>
      <c r="Y565" s="32">
        <f t="shared" si="11"/>
        <v>1.7629999999999999</v>
      </c>
      <c r="Z565" s="4"/>
      <c r="AA565" s="4"/>
      <c r="AB565" s="4" t="s">
        <v>150</v>
      </c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ht="12.75" customHeight="1" x14ac:dyDescent="0.25">
      <c r="A566" s="4"/>
      <c r="B566" s="4">
        <v>2011</v>
      </c>
      <c r="C566" s="4">
        <v>2</v>
      </c>
      <c r="D566" s="4">
        <v>0</v>
      </c>
      <c r="E566" s="4">
        <v>0</v>
      </c>
      <c r="F566" s="4">
        <v>0</v>
      </c>
      <c r="G566" s="4">
        <v>0</v>
      </c>
      <c r="H566" s="29">
        <v>40451</v>
      </c>
      <c r="I566" s="29">
        <v>40422</v>
      </c>
      <c r="J566" s="4">
        <v>90</v>
      </c>
      <c r="K566" s="30">
        <v>0.29053499999999999</v>
      </c>
      <c r="L566" s="4"/>
      <c r="M566" s="4">
        <v>0.29053499999999999</v>
      </c>
      <c r="N566" s="4"/>
      <c r="O566" s="25">
        <v>6.4270760533269238</v>
      </c>
      <c r="P566" s="25">
        <v>2.1696999999999997</v>
      </c>
      <c r="Q566" s="4"/>
      <c r="R566" s="4"/>
      <c r="S566" s="31">
        <v>5.43</v>
      </c>
      <c r="T566" s="4"/>
      <c r="U566" s="25">
        <v>7.1499999999999994E-2</v>
      </c>
      <c r="V566" s="25">
        <v>6.8041999999999998</v>
      </c>
      <c r="W566" s="4"/>
      <c r="X566" s="33">
        <v>0.63100000000000001</v>
      </c>
      <c r="Y566" s="32">
        <f t="shared" si="11"/>
        <v>1.4858000000000002</v>
      </c>
      <c r="Z566" s="4"/>
      <c r="AA566" s="4"/>
      <c r="AB566" s="4" t="s">
        <v>150</v>
      </c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ht="12.75" customHeight="1" x14ac:dyDescent="0.25">
      <c r="A567" s="4"/>
      <c r="B567" s="4">
        <v>2011</v>
      </c>
      <c r="C567" s="4">
        <v>3</v>
      </c>
      <c r="D567" s="4">
        <v>0</v>
      </c>
      <c r="E567" s="4">
        <v>30</v>
      </c>
      <c r="F567" s="4">
        <v>0</v>
      </c>
      <c r="G567" s="4">
        <v>0</v>
      </c>
      <c r="H567" s="29">
        <v>40451</v>
      </c>
      <c r="I567" s="29">
        <v>40422</v>
      </c>
      <c r="J567" s="4">
        <v>90</v>
      </c>
      <c r="K567" s="30">
        <v>0.31301000000000001</v>
      </c>
      <c r="L567" s="4"/>
      <c r="M567" s="4">
        <v>0.31301000000000001</v>
      </c>
      <c r="N567" s="4"/>
      <c r="O567" s="25">
        <v>8.4494429871161572</v>
      </c>
      <c r="P567" s="25">
        <v>1.9589000000000001</v>
      </c>
      <c r="Q567" s="4"/>
      <c r="R567" s="4"/>
      <c r="S567" s="31">
        <v>5.4350000000000005</v>
      </c>
      <c r="T567" s="4"/>
      <c r="U567" s="25">
        <v>6.6129999999999994E-2</v>
      </c>
      <c r="V567" s="25">
        <v>46.921910000000004</v>
      </c>
      <c r="W567" s="4"/>
      <c r="X567" s="33">
        <v>0.62</v>
      </c>
      <c r="Y567" s="32">
        <f t="shared" si="11"/>
        <v>1.4660000000000002</v>
      </c>
      <c r="Z567" s="4"/>
      <c r="AA567" s="4"/>
      <c r="AB567" s="4" t="s">
        <v>150</v>
      </c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ht="12.75" customHeight="1" x14ac:dyDescent="0.25">
      <c r="A568" s="4"/>
      <c r="B568" s="4">
        <v>2011</v>
      </c>
      <c r="C568" s="4">
        <v>4</v>
      </c>
      <c r="D568" s="4">
        <v>60</v>
      </c>
      <c r="E568" s="4">
        <v>30</v>
      </c>
      <c r="F568" s="4">
        <v>0</v>
      </c>
      <c r="G568" s="4">
        <v>0</v>
      </c>
      <c r="H568" s="29">
        <v>40451</v>
      </c>
      <c r="I568" s="29">
        <v>40422</v>
      </c>
      <c r="J568" s="4">
        <v>90</v>
      </c>
      <c r="K568" s="30">
        <v>0.6844349999999999</v>
      </c>
      <c r="L568" s="4"/>
      <c r="M568" s="4">
        <v>0.6844349999999999</v>
      </c>
      <c r="N568" s="4"/>
      <c r="O568" s="25">
        <v>23.147570857569235</v>
      </c>
      <c r="P568" s="25">
        <v>2.5939000000000001</v>
      </c>
      <c r="Q568" s="4"/>
      <c r="R568" s="4"/>
      <c r="S568" s="31">
        <v>4.8600000000000003</v>
      </c>
      <c r="T568" s="4"/>
      <c r="U568" s="25">
        <v>8.6230000000000001E-2</v>
      </c>
      <c r="V568" s="25">
        <v>50.633240000000001</v>
      </c>
      <c r="W568" s="4"/>
      <c r="X568" s="33">
        <v>0.75900000000000001</v>
      </c>
      <c r="Y568" s="32">
        <f t="shared" si="11"/>
        <v>1.7162000000000002</v>
      </c>
      <c r="Z568" s="4"/>
      <c r="AA568" s="4"/>
      <c r="AB568" s="4" t="s">
        <v>150</v>
      </c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ht="12.75" customHeight="1" x14ac:dyDescent="0.25">
      <c r="A569" s="4"/>
      <c r="B569" s="4">
        <v>2011</v>
      </c>
      <c r="C569" s="4">
        <v>5</v>
      </c>
      <c r="D569" s="4">
        <v>60</v>
      </c>
      <c r="E569" s="4">
        <v>30</v>
      </c>
      <c r="F569" s="4">
        <v>30</v>
      </c>
      <c r="G569" s="4">
        <v>0</v>
      </c>
      <c r="H569" s="29">
        <v>40451</v>
      </c>
      <c r="I569" s="29">
        <v>40422</v>
      </c>
      <c r="J569" s="4">
        <v>90</v>
      </c>
      <c r="K569" s="30">
        <v>0.71372499999999994</v>
      </c>
      <c r="L569" s="4"/>
      <c r="M569" s="4">
        <v>0.71372499999999994</v>
      </c>
      <c r="N569" s="4"/>
      <c r="O569" s="25">
        <v>23.818030269583847</v>
      </c>
      <c r="P569" s="25">
        <v>2.5314000000000001</v>
      </c>
      <c r="Q569" s="4"/>
      <c r="R569" s="4"/>
      <c r="S569" s="31">
        <v>4.75</v>
      </c>
      <c r="T569" s="4"/>
      <c r="U569" s="25">
        <v>7.6850000000000002E-2</v>
      </c>
      <c r="V569" s="25">
        <v>56.936609999999995</v>
      </c>
      <c r="W569" s="4"/>
      <c r="X569" s="33">
        <v>0.76100000000000001</v>
      </c>
      <c r="Y569" s="32">
        <f t="shared" si="11"/>
        <v>1.7198000000000002</v>
      </c>
      <c r="Z569" s="4"/>
      <c r="AA569" s="4"/>
      <c r="AB569" s="4" t="s">
        <v>150</v>
      </c>
      <c r="AC569" s="4"/>
      <c r="AD569" s="18" t="s">
        <v>60</v>
      </c>
      <c r="AE569" s="18" t="s">
        <v>60</v>
      </c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ht="12.75" customHeight="1" x14ac:dyDescent="0.25">
      <c r="A570" s="4"/>
      <c r="B570" s="4">
        <v>2011</v>
      </c>
      <c r="C570" s="4">
        <v>6</v>
      </c>
      <c r="D570" s="4">
        <v>60</v>
      </c>
      <c r="E570" s="4">
        <v>30</v>
      </c>
      <c r="F570" s="4">
        <v>30</v>
      </c>
      <c r="G570" s="4">
        <v>0</v>
      </c>
      <c r="H570" s="29">
        <v>40451</v>
      </c>
      <c r="I570" s="29">
        <v>40422</v>
      </c>
      <c r="J570" s="4">
        <v>90</v>
      </c>
      <c r="K570" s="30">
        <v>0.72470000000000001</v>
      </c>
      <c r="L570" s="4"/>
      <c r="M570" s="4">
        <v>0.72470000000000001</v>
      </c>
      <c r="N570" s="4"/>
      <c r="O570" s="25">
        <v>24.932517517938461</v>
      </c>
      <c r="P570" s="25">
        <v>2.8309000000000002</v>
      </c>
      <c r="Q570" s="4"/>
      <c r="R570" s="4"/>
      <c r="S570" s="31">
        <v>5.1349999999999998</v>
      </c>
      <c r="T570" s="4"/>
      <c r="U570" s="25">
        <v>7.5759999999999994E-2</v>
      </c>
      <c r="V570" s="25">
        <v>46.68627</v>
      </c>
      <c r="W570" s="4"/>
      <c r="X570" s="33">
        <v>0.79100000000000004</v>
      </c>
      <c r="Y570" s="32">
        <f t="shared" si="11"/>
        <v>1.7738</v>
      </c>
      <c r="Z570" s="4"/>
      <c r="AA570" s="4"/>
      <c r="AB570" s="4" t="s">
        <v>150</v>
      </c>
      <c r="AC570" s="4"/>
      <c r="AD570" s="18" t="s">
        <v>151</v>
      </c>
      <c r="AE570" s="18" t="s">
        <v>152</v>
      </c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ht="12.75" customHeight="1" x14ac:dyDescent="0.25">
      <c r="A571" s="4"/>
      <c r="B571" s="4">
        <v>2012</v>
      </c>
      <c r="C571" s="4">
        <v>1</v>
      </c>
      <c r="D571" s="4">
        <v>0</v>
      </c>
      <c r="E571" s="4">
        <v>0</v>
      </c>
      <c r="F571" s="4">
        <v>0</v>
      </c>
      <c r="G571" s="4">
        <v>0</v>
      </c>
      <c r="H571" s="29">
        <v>40829</v>
      </c>
      <c r="I571" s="29">
        <v>40805</v>
      </c>
      <c r="J571" s="4">
        <v>90</v>
      </c>
      <c r="K571" s="34">
        <v>0.73626000000000003</v>
      </c>
      <c r="L571" s="4">
        <v>91</v>
      </c>
      <c r="M571" s="34">
        <v>0.73626000000000003</v>
      </c>
      <c r="N571" s="4">
        <v>96</v>
      </c>
      <c r="O571" s="4">
        <v>39.520000000000003</v>
      </c>
      <c r="P571" s="30">
        <v>1.9443999999999999</v>
      </c>
      <c r="Q571" s="4"/>
      <c r="R571" s="4"/>
      <c r="S571" s="31">
        <v>6.55</v>
      </c>
      <c r="T571" s="4"/>
      <c r="U571" s="25">
        <v>8.1449999999999995E-2</v>
      </c>
      <c r="V571" s="25">
        <v>43.525689999999997</v>
      </c>
      <c r="W571" s="4">
        <v>255</v>
      </c>
      <c r="X571" s="33">
        <v>0.95099999999999996</v>
      </c>
      <c r="Y571" s="32">
        <f t="shared" si="11"/>
        <v>2.0617999999999999</v>
      </c>
      <c r="Z571" s="4"/>
      <c r="AA571" s="4"/>
      <c r="AB571" s="4" t="s">
        <v>83</v>
      </c>
      <c r="AC571" s="4"/>
      <c r="AD571" s="30">
        <v>39.855000000000004</v>
      </c>
      <c r="AE571" s="30">
        <v>10.024999999999999</v>
      </c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ht="12.75" customHeight="1" x14ac:dyDescent="0.25">
      <c r="A572" s="4"/>
      <c r="B572" s="4">
        <v>2012</v>
      </c>
      <c r="C572" s="4">
        <v>2</v>
      </c>
      <c r="D572" s="4">
        <v>0</v>
      </c>
      <c r="E572" s="4">
        <v>0</v>
      </c>
      <c r="F572" s="4">
        <v>0</v>
      </c>
      <c r="G572" s="4">
        <v>0</v>
      </c>
      <c r="H572" s="29">
        <v>40829</v>
      </c>
      <c r="I572" s="29">
        <v>40805</v>
      </c>
      <c r="J572" s="4">
        <v>90</v>
      </c>
      <c r="K572" s="34">
        <v>0.28583999999999998</v>
      </c>
      <c r="L572" s="4">
        <v>91</v>
      </c>
      <c r="M572" s="34">
        <v>0.28583999999999998</v>
      </c>
      <c r="N572" s="4">
        <v>96</v>
      </c>
      <c r="O572" s="4">
        <v>15.22</v>
      </c>
      <c r="P572" s="30">
        <v>1.7883</v>
      </c>
      <c r="Q572" s="4"/>
      <c r="R572" s="4"/>
      <c r="S572" s="31">
        <v>5.3949999999999996</v>
      </c>
      <c r="T572" s="4"/>
      <c r="U572" s="25">
        <v>5.2864000000000001E-2</v>
      </c>
      <c r="V572" s="25">
        <v>7.9134100000000007</v>
      </c>
      <c r="W572" s="4">
        <v>140.5</v>
      </c>
      <c r="X572" s="33">
        <v>1.0996666666666666</v>
      </c>
      <c r="Y572" s="32">
        <f t="shared" si="11"/>
        <v>2.3293999999999997</v>
      </c>
      <c r="Z572" s="4"/>
      <c r="AA572" s="4"/>
      <c r="AB572" s="4" t="s">
        <v>83</v>
      </c>
      <c r="AC572" s="4"/>
      <c r="AD572" s="30">
        <v>22.130000000000003</v>
      </c>
      <c r="AE572" s="30">
        <v>5.18</v>
      </c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ht="12.75" customHeight="1" x14ac:dyDescent="0.25">
      <c r="A573" s="4"/>
      <c r="B573" s="4">
        <v>2012</v>
      </c>
      <c r="C573" s="4">
        <v>3</v>
      </c>
      <c r="D573" s="4">
        <v>0</v>
      </c>
      <c r="E573" s="4">
        <v>30</v>
      </c>
      <c r="F573" s="4">
        <v>0</v>
      </c>
      <c r="G573" s="4">
        <v>0</v>
      </c>
      <c r="H573" s="29">
        <v>40829</v>
      </c>
      <c r="I573" s="29">
        <v>40805</v>
      </c>
      <c r="J573" s="4">
        <v>90</v>
      </c>
      <c r="K573" s="34">
        <v>0.38868000000000003</v>
      </c>
      <c r="L573" s="4">
        <v>91</v>
      </c>
      <c r="M573" s="34">
        <v>0.38868000000000003</v>
      </c>
      <c r="N573" s="4">
        <v>96</v>
      </c>
      <c r="O573" s="4">
        <v>19.41</v>
      </c>
      <c r="P573" s="30">
        <v>1.5578000000000001</v>
      </c>
      <c r="Q573" s="4"/>
      <c r="R573" s="4"/>
      <c r="S573" s="31">
        <v>5.3149999999999995</v>
      </c>
      <c r="T573" s="4"/>
      <c r="U573" s="25">
        <v>5.636E-2</v>
      </c>
      <c r="V573" s="25">
        <v>68.547390000000007</v>
      </c>
      <c r="W573" s="4">
        <v>146</v>
      </c>
      <c r="X573" s="33">
        <v>0.73699999999999999</v>
      </c>
      <c r="Y573" s="32">
        <f t="shared" si="11"/>
        <v>1.6766000000000001</v>
      </c>
      <c r="Z573" s="4"/>
      <c r="AA573" s="4"/>
      <c r="AB573" s="4" t="s">
        <v>83</v>
      </c>
      <c r="AC573" s="4"/>
      <c r="AD573" s="30">
        <v>19.55</v>
      </c>
      <c r="AE573" s="30">
        <v>6.1350000000000007</v>
      </c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ht="12.75" customHeight="1" x14ac:dyDescent="0.25">
      <c r="A574" s="4"/>
      <c r="B574" s="4">
        <v>2012</v>
      </c>
      <c r="C574" s="4">
        <v>4</v>
      </c>
      <c r="D574" s="4">
        <v>60</v>
      </c>
      <c r="E574" s="4">
        <v>30</v>
      </c>
      <c r="F574" s="4">
        <v>0</v>
      </c>
      <c r="G574" s="4">
        <v>0</v>
      </c>
      <c r="H574" s="29">
        <v>40829</v>
      </c>
      <c r="I574" s="29">
        <v>40805</v>
      </c>
      <c r="J574" s="4">
        <v>90</v>
      </c>
      <c r="K574" s="34">
        <v>0.66135999999999995</v>
      </c>
      <c r="L574" s="4">
        <v>91</v>
      </c>
      <c r="M574" s="34">
        <v>0.66135999999999995</v>
      </c>
      <c r="N574" s="4">
        <v>96</v>
      </c>
      <c r="O574" s="4">
        <v>44.37</v>
      </c>
      <c r="P574" s="30">
        <v>1.7587999999999999</v>
      </c>
      <c r="Q574" s="4"/>
      <c r="R574" s="4"/>
      <c r="S574" s="31">
        <v>4.72</v>
      </c>
      <c r="T574" s="4"/>
      <c r="U574" s="25">
        <v>8.5489999999999997E-2</v>
      </c>
      <c r="V574" s="25">
        <v>56.560249999999996</v>
      </c>
      <c r="W574" s="4">
        <v>150</v>
      </c>
      <c r="X574" s="33">
        <v>0.86699999999999999</v>
      </c>
      <c r="Y574" s="32">
        <f t="shared" si="11"/>
        <v>1.9106000000000001</v>
      </c>
      <c r="Z574" s="4"/>
      <c r="AA574" s="4"/>
      <c r="AB574" s="4" t="s">
        <v>83</v>
      </c>
      <c r="AC574" s="4"/>
      <c r="AD574" s="30">
        <v>31.785</v>
      </c>
      <c r="AE574" s="30">
        <v>10.16</v>
      </c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ht="15.75" customHeight="1" x14ac:dyDescent="0.25">
      <c r="A575" s="4"/>
      <c r="B575" s="4">
        <v>2012</v>
      </c>
      <c r="C575" s="4">
        <v>5</v>
      </c>
      <c r="D575" s="4">
        <v>60</v>
      </c>
      <c r="E575" s="4">
        <v>30</v>
      </c>
      <c r="F575" s="4">
        <v>30</v>
      </c>
      <c r="G575" s="4">
        <v>0</v>
      </c>
      <c r="H575" s="29">
        <v>40829</v>
      </c>
      <c r="I575" s="29">
        <v>40805</v>
      </c>
      <c r="J575" s="4">
        <v>90</v>
      </c>
      <c r="K575" s="34">
        <v>0.66629000000000005</v>
      </c>
      <c r="L575" s="4">
        <v>91</v>
      </c>
      <c r="M575" s="34">
        <v>0.66629000000000005</v>
      </c>
      <c r="N575" s="4">
        <v>96</v>
      </c>
      <c r="O575" s="4">
        <v>46.67</v>
      </c>
      <c r="P575" s="30">
        <v>1.7827999999999999</v>
      </c>
      <c r="Q575" s="4"/>
      <c r="R575" s="4"/>
      <c r="S575" s="31">
        <v>4.6349999999999998</v>
      </c>
      <c r="T575" s="4"/>
      <c r="U575" s="25">
        <v>6.8959999999999994E-2</v>
      </c>
      <c r="V575" s="25">
        <v>51.672289999999997</v>
      </c>
      <c r="W575" s="4">
        <v>231.5</v>
      </c>
      <c r="X575" s="33">
        <v>0.85399999999999998</v>
      </c>
      <c r="Y575" s="32">
        <f t="shared" si="11"/>
        <v>1.8872</v>
      </c>
      <c r="Z575" s="4"/>
      <c r="AA575" s="4"/>
      <c r="AB575" s="4" t="s">
        <v>83</v>
      </c>
      <c r="AC575" s="4"/>
      <c r="AD575" s="30">
        <v>31.009999999999998</v>
      </c>
      <c r="AE575" s="30">
        <v>13.94</v>
      </c>
      <c r="AF575" s="35" t="s">
        <v>153</v>
      </c>
      <c r="AG575" s="36" t="s">
        <v>26</v>
      </c>
      <c r="AH575" s="36" t="s">
        <v>154</v>
      </c>
      <c r="AI575" s="37" t="s">
        <v>155</v>
      </c>
      <c r="AJ575" s="37" t="s">
        <v>156</v>
      </c>
      <c r="AK575" s="37" t="s">
        <v>157</v>
      </c>
      <c r="AL575" s="37" t="s">
        <v>158</v>
      </c>
      <c r="AM575" s="37" t="s">
        <v>159</v>
      </c>
      <c r="AN575" s="37" t="s">
        <v>160</v>
      </c>
      <c r="AO575" s="38" t="s">
        <v>161</v>
      </c>
      <c r="AP575" s="35" t="s">
        <v>162</v>
      </c>
    </row>
    <row r="576" spans="1:42" ht="15.75" customHeight="1" x14ac:dyDescent="0.25">
      <c r="A576" s="4"/>
      <c r="B576" s="4">
        <v>2012</v>
      </c>
      <c r="C576" s="4">
        <v>6</v>
      </c>
      <c r="D576" s="4">
        <v>60</v>
      </c>
      <c r="E576" s="4">
        <v>30</v>
      </c>
      <c r="F576" s="4">
        <v>30</v>
      </c>
      <c r="G576" s="4">
        <v>0</v>
      </c>
      <c r="H576" s="29">
        <v>40829</v>
      </c>
      <c r="I576" s="29">
        <v>40805</v>
      </c>
      <c r="J576" s="4">
        <v>90</v>
      </c>
      <c r="K576" s="34">
        <v>0.73980000000000001</v>
      </c>
      <c r="L576" s="4">
        <v>91</v>
      </c>
      <c r="M576" s="34">
        <v>0.73980000000000001</v>
      </c>
      <c r="N576" s="4">
        <v>96</v>
      </c>
      <c r="O576" s="4">
        <v>44.76</v>
      </c>
      <c r="P576" s="30">
        <v>1.9573</v>
      </c>
      <c r="Q576" s="4"/>
      <c r="R576" s="4"/>
      <c r="S576" s="31">
        <v>5.1749999999999998</v>
      </c>
      <c r="T576" s="4"/>
      <c r="U576" s="25">
        <v>7.7170000000000002E-2</v>
      </c>
      <c r="V576" s="25">
        <v>43.060169999999999</v>
      </c>
      <c r="W576" s="4">
        <v>197.5</v>
      </c>
      <c r="X576" s="33">
        <v>0.86399999999999999</v>
      </c>
      <c r="Y576" s="32">
        <f t="shared" si="11"/>
        <v>1.9051999999999998</v>
      </c>
      <c r="Z576" s="4"/>
      <c r="AA576" s="4"/>
      <c r="AB576" s="4" t="s">
        <v>83</v>
      </c>
      <c r="AC576" s="4"/>
      <c r="AD576" s="30">
        <v>25.305</v>
      </c>
      <c r="AE576" s="30">
        <v>25.165000000000003</v>
      </c>
      <c r="AF576" s="35"/>
      <c r="AG576" s="36" t="s">
        <v>59</v>
      </c>
      <c r="AH576" s="36" t="s">
        <v>59</v>
      </c>
      <c r="AI576" s="36" t="s">
        <v>59</v>
      </c>
      <c r="AJ576" s="36" t="s">
        <v>59</v>
      </c>
      <c r="AK576" s="37" t="s">
        <v>59</v>
      </c>
      <c r="AL576" s="37" t="s">
        <v>59</v>
      </c>
      <c r="AM576" s="37" t="s">
        <v>60</v>
      </c>
      <c r="AN576" s="37" t="s">
        <v>60</v>
      </c>
      <c r="AO576" s="37" t="s">
        <v>60</v>
      </c>
      <c r="AP576" s="37" t="s">
        <v>60</v>
      </c>
    </row>
    <row r="577" spans="1:42" ht="15.75" customHeight="1" x14ac:dyDescent="0.25">
      <c r="A577" s="2"/>
      <c r="B577" s="4">
        <v>2013</v>
      </c>
      <c r="C577" s="4">
        <v>1</v>
      </c>
      <c r="D577" s="4">
        <v>0</v>
      </c>
      <c r="E577" s="4">
        <v>0</v>
      </c>
      <c r="F577" s="4">
        <v>0</v>
      </c>
      <c r="G577" s="4">
        <v>0</v>
      </c>
      <c r="H577" s="29">
        <v>41191</v>
      </c>
      <c r="I577" s="29"/>
      <c r="J577" s="4">
        <v>80</v>
      </c>
      <c r="K577" s="39">
        <v>0.49007499999999998</v>
      </c>
      <c r="L577" s="4">
        <v>82</v>
      </c>
      <c r="M577" s="2">
        <v>0.49007499999999998</v>
      </c>
      <c r="N577" s="2"/>
      <c r="O577" s="4">
        <v>42.56</v>
      </c>
      <c r="P577" s="60">
        <v>1.5772999999999999</v>
      </c>
      <c r="S577" s="115">
        <v>6.76</v>
      </c>
      <c r="U577" s="2">
        <v>9.6000000000000002E-2</v>
      </c>
      <c r="V577" s="2">
        <v>81.34</v>
      </c>
      <c r="W577" s="2">
        <v>636</v>
      </c>
      <c r="X577" s="2">
        <v>0.96699999999999997</v>
      </c>
      <c r="Y577" s="2">
        <v>2.0910000000000002</v>
      </c>
      <c r="Z577" s="2"/>
      <c r="AB577" s="4" t="s">
        <v>163</v>
      </c>
      <c r="AF577" s="35" t="s">
        <v>24</v>
      </c>
      <c r="AG577" s="40">
        <v>0.45900000000000002</v>
      </c>
      <c r="AH577" s="40">
        <v>5.2999999999999999E-2</v>
      </c>
      <c r="AI577" s="40">
        <v>0.51400000000000001</v>
      </c>
      <c r="AJ577" s="40">
        <v>0.151</v>
      </c>
      <c r="AK577" s="40">
        <v>5.0000000000000001E-3</v>
      </c>
      <c r="AL577" s="40">
        <v>0.129</v>
      </c>
      <c r="AM577" s="36">
        <v>58.841999999999999</v>
      </c>
      <c r="AN577" s="36">
        <v>41.228999999999999</v>
      </c>
      <c r="AO577" s="36">
        <v>5.2430000000000003</v>
      </c>
      <c r="AP577" s="36">
        <v>24.183</v>
      </c>
    </row>
    <row r="578" spans="1:42" ht="15.75" customHeight="1" x14ac:dyDescent="0.25">
      <c r="A578" s="2"/>
      <c r="B578" s="4">
        <v>2013</v>
      </c>
      <c r="C578" s="4">
        <v>2</v>
      </c>
      <c r="D578" s="4">
        <v>0</v>
      </c>
      <c r="E578" s="4">
        <v>0</v>
      </c>
      <c r="F578" s="4">
        <v>0</v>
      </c>
      <c r="G578" s="4">
        <v>0</v>
      </c>
      <c r="H578" s="29">
        <v>41191</v>
      </c>
      <c r="I578" s="29">
        <v>41178</v>
      </c>
      <c r="J578" s="4">
        <v>80</v>
      </c>
      <c r="K578" s="39">
        <v>0.22716500000000001</v>
      </c>
      <c r="L578" s="4">
        <v>82</v>
      </c>
      <c r="M578" s="2">
        <v>0.22716500000000001</v>
      </c>
      <c r="N578" s="2"/>
      <c r="O578" s="4">
        <v>15.32</v>
      </c>
      <c r="P578" s="60">
        <v>1.6934</v>
      </c>
      <c r="S578" s="115">
        <v>5.82</v>
      </c>
      <c r="U578" s="2">
        <v>6.3E-2</v>
      </c>
      <c r="V578" s="2">
        <v>10.47</v>
      </c>
      <c r="W578" s="2">
        <v>269</v>
      </c>
      <c r="X578" s="2">
        <v>0.63900000000000001</v>
      </c>
      <c r="Y578" s="2">
        <v>1.5</v>
      </c>
      <c r="Z578" s="2"/>
      <c r="AB578" s="4" t="s">
        <v>163</v>
      </c>
      <c r="AF578" s="35" t="s">
        <v>25</v>
      </c>
      <c r="AG578" s="40">
        <v>0.33600000000000002</v>
      </c>
      <c r="AH578" s="40">
        <v>3.6999999999999998E-2</v>
      </c>
      <c r="AI578" s="40">
        <v>0.432</v>
      </c>
      <c r="AJ578" s="40">
        <v>0.129</v>
      </c>
      <c r="AK578" s="40">
        <v>5.0000000000000001E-3</v>
      </c>
      <c r="AL578" s="40">
        <v>0.13100000000000001</v>
      </c>
      <c r="AM578" s="36">
        <v>40.832999999999998</v>
      </c>
      <c r="AN578" s="36">
        <v>42.523000000000003</v>
      </c>
      <c r="AO578" s="36">
        <v>5.4139999999999997</v>
      </c>
      <c r="AP578" s="36">
        <v>45.670999999999999</v>
      </c>
    </row>
    <row r="579" spans="1:42" ht="15.75" customHeight="1" x14ac:dyDescent="0.25">
      <c r="A579" s="2"/>
      <c r="B579" s="4">
        <v>2013</v>
      </c>
      <c r="C579" s="4">
        <v>3</v>
      </c>
      <c r="D579" s="4">
        <v>0</v>
      </c>
      <c r="E579" s="4">
        <v>30</v>
      </c>
      <c r="F579" s="4">
        <v>0</v>
      </c>
      <c r="G579" s="4">
        <v>0</v>
      </c>
      <c r="H579" s="29">
        <v>41191</v>
      </c>
      <c r="I579" s="29">
        <v>41178</v>
      </c>
      <c r="J579" s="4">
        <v>80</v>
      </c>
      <c r="K579" s="39">
        <v>0.30234499999999997</v>
      </c>
      <c r="L579" s="4">
        <v>82</v>
      </c>
      <c r="M579" s="2">
        <v>0.30234499999999997</v>
      </c>
      <c r="N579" s="2"/>
      <c r="O579" s="4">
        <v>22.68</v>
      </c>
      <c r="P579" s="60">
        <v>1.6212</v>
      </c>
      <c r="S579" s="115">
        <v>5.6899999999999995</v>
      </c>
      <c r="U579" s="2">
        <v>7.2999999999999995E-2</v>
      </c>
      <c r="V579" s="2">
        <v>76.86</v>
      </c>
      <c r="W579" s="2">
        <v>258</v>
      </c>
      <c r="X579" s="2">
        <v>0.65900000000000003</v>
      </c>
      <c r="Y579" s="2">
        <v>1.536</v>
      </c>
      <c r="Z579" s="2"/>
      <c r="AB579" s="4" t="s">
        <v>163</v>
      </c>
      <c r="AF579" s="35" t="s">
        <v>26</v>
      </c>
      <c r="AG579" s="40">
        <v>0.43</v>
      </c>
      <c r="AH579" s="40">
        <v>0.04</v>
      </c>
      <c r="AI579" s="40">
        <v>0.48099999999999998</v>
      </c>
      <c r="AJ579" s="40">
        <v>0.14499999999999999</v>
      </c>
      <c r="AK579" s="40">
        <v>5.0000000000000001E-3</v>
      </c>
      <c r="AL579" s="40">
        <v>0.122</v>
      </c>
      <c r="AM579" s="36">
        <v>46.44</v>
      </c>
      <c r="AN579" s="36">
        <v>44.283999999999999</v>
      </c>
      <c r="AO579" s="36">
        <v>4.7789999999999999</v>
      </c>
      <c r="AP579" s="36">
        <v>61.762</v>
      </c>
    </row>
    <row r="580" spans="1:42" ht="15.75" customHeight="1" x14ac:dyDescent="0.25">
      <c r="A580" s="2"/>
      <c r="B580" s="4">
        <v>2013</v>
      </c>
      <c r="C580" s="4">
        <v>4</v>
      </c>
      <c r="D580" s="4">
        <v>60</v>
      </c>
      <c r="E580" s="4">
        <v>30</v>
      </c>
      <c r="F580" s="4">
        <v>0</v>
      </c>
      <c r="G580" s="4">
        <v>0</v>
      </c>
      <c r="H580" s="29">
        <v>41191</v>
      </c>
      <c r="I580" s="29">
        <v>41178</v>
      </c>
      <c r="J580" s="4">
        <v>80</v>
      </c>
      <c r="K580" s="39">
        <v>0.41730999999999996</v>
      </c>
      <c r="L580" s="4">
        <v>82</v>
      </c>
      <c r="M580" s="2">
        <v>0.41730999999999996</v>
      </c>
      <c r="N580" s="2"/>
      <c r="O580" s="4">
        <v>52.08</v>
      </c>
      <c r="P580" s="60">
        <v>1.8428</v>
      </c>
      <c r="S580" s="115">
        <v>5.085</v>
      </c>
      <c r="U580" s="2">
        <v>9.8000000000000004E-2</v>
      </c>
      <c r="V580" s="2">
        <v>79.98</v>
      </c>
      <c r="W580" s="2">
        <v>376</v>
      </c>
      <c r="X580" s="2">
        <v>0.80800000000000005</v>
      </c>
      <c r="Y580" s="2">
        <v>1.8049999999999999</v>
      </c>
      <c r="Z580" s="2"/>
      <c r="AB580" s="4" t="s">
        <v>163</v>
      </c>
      <c r="AF580" s="35" t="s">
        <v>27</v>
      </c>
      <c r="AG580" s="40">
        <v>0.373</v>
      </c>
      <c r="AH580" s="40">
        <v>3.3000000000000002E-2</v>
      </c>
      <c r="AI580" s="40">
        <v>0.45800000000000002</v>
      </c>
      <c r="AJ580" s="40">
        <v>0.13200000000000001</v>
      </c>
      <c r="AK580" s="40">
        <v>4.0000000000000001E-3</v>
      </c>
      <c r="AL580" s="40">
        <v>0.13100000000000001</v>
      </c>
      <c r="AM580" s="36">
        <v>74.489000000000004</v>
      </c>
      <c r="AN580" s="36">
        <v>33.018999999999998</v>
      </c>
      <c r="AO580" s="36">
        <v>4.2720000000000002</v>
      </c>
      <c r="AP580" s="36">
        <v>81.847999999999999</v>
      </c>
    </row>
    <row r="581" spans="1:42" ht="15.75" customHeight="1" x14ac:dyDescent="0.25">
      <c r="A581" s="2"/>
      <c r="B581" s="4">
        <v>2013</v>
      </c>
      <c r="C581" s="4">
        <v>5</v>
      </c>
      <c r="D581" s="4">
        <v>60</v>
      </c>
      <c r="E581" s="4">
        <v>30</v>
      </c>
      <c r="F581" s="4">
        <v>30</v>
      </c>
      <c r="G581" s="4">
        <v>0</v>
      </c>
      <c r="H581" s="29">
        <v>41191</v>
      </c>
      <c r="I581" s="29">
        <v>41178</v>
      </c>
      <c r="J581" s="4">
        <v>80</v>
      </c>
      <c r="K581" s="39">
        <v>0.39220500000000003</v>
      </c>
      <c r="L581" s="4">
        <v>82</v>
      </c>
      <c r="M581" s="2">
        <v>0.39220500000000003</v>
      </c>
      <c r="N581" s="2"/>
      <c r="O581" s="4">
        <v>49.43</v>
      </c>
      <c r="P581" s="60">
        <v>1.9483999999999999</v>
      </c>
      <c r="S581" s="115">
        <v>4.8900000000000006</v>
      </c>
      <c r="U581" s="2">
        <v>9.5000000000000001E-2</v>
      </c>
      <c r="V581" s="2">
        <v>88.72</v>
      </c>
      <c r="W581" s="2">
        <v>501</v>
      </c>
      <c r="X581" s="2">
        <v>0.82599999999999996</v>
      </c>
      <c r="Y581" s="2">
        <v>1.837</v>
      </c>
      <c r="Z581" s="2"/>
      <c r="AB581" s="4" t="s">
        <v>163</v>
      </c>
      <c r="AF581" s="35" t="s">
        <v>28</v>
      </c>
      <c r="AG581" s="40">
        <v>0.36799999999999999</v>
      </c>
      <c r="AH581" s="40">
        <v>3.6999999999999998E-2</v>
      </c>
      <c r="AI581" s="40">
        <v>0.47</v>
      </c>
      <c r="AJ581" s="40">
        <v>0.125</v>
      </c>
      <c r="AK581" s="40">
        <v>4.0000000000000001E-3</v>
      </c>
      <c r="AL581" s="40">
        <v>0.11799999999999999</v>
      </c>
      <c r="AM581" s="36">
        <v>39.435000000000002</v>
      </c>
      <c r="AN581" s="36">
        <v>34.512</v>
      </c>
      <c r="AO581" s="36">
        <v>3.2690000000000001</v>
      </c>
      <c r="AP581" s="36">
        <v>102.553</v>
      </c>
    </row>
    <row r="582" spans="1:42" ht="15.75" customHeight="1" x14ac:dyDescent="0.25">
      <c r="A582" s="2"/>
      <c r="B582" s="4">
        <v>2013</v>
      </c>
      <c r="C582" s="4">
        <v>6</v>
      </c>
      <c r="D582" s="4">
        <v>60</v>
      </c>
      <c r="E582" s="4">
        <v>30</v>
      </c>
      <c r="F582" s="4">
        <v>30</v>
      </c>
      <c r="G582" s="4">
        <v>0</v>
      </c>
      <c r="H582" s="29">
        <v>41191</v>
      </c>
      <c r="I582" s="29">
        <v>41178</v>
      </c>
      <c r="J582" s="4">
        <v>80</v>
      </c>
      <c r="K582" s="39">
        <v>0.44118500000000005</v>
      </c>
      <c r="L582" s="4">
        <v>82</v>
      </c>
      <c r="M582" s="2">
        <v>0.44118500000000005</v>
      </c>
      <c r="N582" s="2"/>
      <c r="O582" s="4">
        <v>53.15</v>
      </c>
      <c r="P582" s="60">
        <v>1.6032</v>
      </c>
      <c r="S582" s="115">
        <v>5.6</v>
      </c>
      <c r="U582" s="2">
        <v>0.10100000000000001</v>
      </c>
      <c r="V582" s="2">
        <v>73.849999999999994</v>
      </c>
      <c r="W582" s="2">
        <v>432</v>
      </c>
      <c r="X582" s="2">
        <v>0.81</v>
      </c>
      <c r="Y582" s="2">
        <v>1.8080000000000001</v>
      </c>
      <c r="Z582" s="2"/>
      <c r="AB582" s="4" t="s">
        <v>163</v>
      </c>
      <c r="AF582" s="35" t="s">
        <v>29</v>
      </c>
      <c r="AG582" s="40">
        <v>0.46100000000000002</v>
      </c>
      <c r="AH582" s="40">
        <v>4.5999999999999999E-2</v>
      </c>
      <c r="AI582" s="40">
        <v>0.52900000000000003</v>
      </c>
      <c r="AJ582" s="40">
        <v>0.151</v>
      </c>
      <c r="AK582" s="40">
        <v>5.0000000000000001E-3</v>
      </c>
      <c r="AL582" s="40">
        <v>0.13100000000000001</v>
      </c>
      <c r="AM582" s="36">
        <v>46.103999999999999</v>
      </c>
      <c r="AN582" s="36">
        <v>41.643999999999998</v>
      </c>
      <c r="AO582" s="36">
        <v>4.2830000000000004</v>
      </c>
      <c r="AP582" s="36">
        <v>66.915999999999997</v>
      </c>
    </row>
    <row r="583" spans="1:42" ht="12.75" customHeight="1" x14ac:dyDescent="0.25">
      <c r="A583" s="2"/>
      <c r="B583" s="4">
        <v>2014</v>
      </c>
      <c r="C583" s="4">
        <v>1</v>
      </c>
      <c r="D583" s="4">
        <v>0</v>
      </c>
      <c r="E583" s="4">
        <v>0</v>
      </c>
      <c r="F583" s="4">
        <v>0</v>
      </c>
      <c r="G583" s="4">
        <v>0</v>
      </c>
      <c r="H583" s="29">
        <v>41569</v>
      </c>
      <c r="I583" s="29"/>
      <c r="J583" s="4">
        <v>75</v>
      </c>
      <c r="K583" s="30">
        <v>0.44595000000000001</v>
      </c>
      <c r="L583" s="4">
        <v>72</v>
      </c>
      <c r="M583" s="30">
        <v>0.48459000000000002</v>
      </c>
      <c r="N583" s="2">
        <v>81</v>
      </c>
      <c r="O583" s="30">
        <v>33.384755516538497</v>
      </c>
      <c r="P583" s="60">
        <v>1.6922999999999999</v>
      </c>
      <c r="S583" s="115">
        <v>6.7349999999999994</v>
      </c>
      <c r="U583" s="2">
        <v>0.14599999999999999</v>
      </c>
      <c r="V583" s="2">
        <v>104.96</v>
      </c>
      <c r="W583" s="2">
        <v>621</v>
      </c>
      <c r="X583" s="2">
        <v>1.24</v>
      </c>
      <c r="Y583" s="2">
        <v>2.5819999999999999</v>
      </c>
      <c r="Z583" s="2"/>
      <c r="AB583" s="2"/>
    </row>
    <row r="584" spans="1:42" ht="12.75" customHeight="1" x14ac:dyDescent="0.25">
      <c r="A584" s="2"/>
      <c r="B584" s="4">
        <v>2014</v>
      </c>
      <c r="C584" s="4">
        <v>2</v>
      </c>
      <c r="D584" s="4">
        <v>0</v>
      </c>
      <c r="E584" s="4">
        <v>0</v>
      </c>
      <c r="F584" s="4">
        <v>0</v>
      </c>
      <c r="G584" s="4">
        <v>0</v>
      </c>
      <c r="H584" s="29">
        <v>41569</v>
      </c>
      <c r="I584" s="29">
        <v>41557</v>
      </c>
      <c r="J584" s="4">
        <v>75</v>
      </c>
      <c r="K584" s="30">
        <v>0.24467</v>
      </c>
      <c r="L584" s="9">
        <v>72</v>
      </c>
      <c r="M584" s="30">
        <v>0.27635999999999999</v>
      </c>
      <c r="N584" s="9">
        <v>81</v>
      </c>
      <c r="O584" s="30">
        <v>17.285203808653844</v>
      </c>
      <c r="P584" s="60">
        <v>1.7771999999999999</v>
      </c>
      <c r="S584" s="115">
        <v>5.5950000000000006</v>
      </c>
      <c r="U584" s="2">
        <v>0.123</v>
      </c>
      <c r="V584" s="2">
        <v>21.45</v>
      </c>
      <c r="W584" s="2">
        <v>285</v>
      </c>
      <c r="X584" s="2">
        <v>0.73799999999999999</v>
      </c>
      <c r="Y584" s="2">
        <v>1.6779999999999999</v>
      </c>
      <c r="Z584" s="2"/>
      <c r="AB584" s="2"/>
    </row>
    <row r="585" spans="1:42" ht="12.75" customHeight="1" x14ac:dyDescent="0.25">
      <c r="A585" s="2"/>
      <c r="B585" s="4">
        <v>2014</v>
      </c>
      <c r="C585" s="4">
        <v>3</v>
      </c>
      <c r="D585" s="4">
        <v>0</v>
      </c>
      <c r="E585" s="4">
        <v>30</v>
      </c>
      <c r="F585" s="4">
        <v>0</v>
      </c>
      <c r="G585" s="4">
        <v>0</v>
      </c>
      <c r="H585" s="29">
        <v>41569</v>
      </c>
      <c r="I585" s="29">
        <v>41557</v>
      </c>
      <c r="J585" s="4">
        <v>75</v>
      </c>
      <c r="K585" s="30">
        <v>0.29488999999999999</v>
      </c>
      <c r="L585" s="9">
        <v>72</v>
      </c>
      <c r="M585" s="30">
        <v>0.29014000000000001</v>
      </c>
      <c r="N585" s="9">
        <v>81</v>
      </c>
      <c r="O585" s="30">
        <v>17.787166421538462</v>
      </c>
      <c r="P585" s="60">
        <v>1.7075</v>
      </c>
      <c r="S585" s="115">
        <v>5.38</v>
      </c>
      <c r="U585" s="2">
        <v>0.13600000000000001</v>
      </c>
      <c r="V585" s="2">
        <v>119.75</v>
      </c>
      <c r="W585" s="2">
        <v>261</v>
      </c>
      <c r="X585" s="2">
        <v>0.75600000000000001</v>
      </c>
      <c r="Y585" s="2">
        <v>1.7110000000000001</v>
      </c>
      <c r="Z585" s="2"/>
      <c r="AB585" s="2"/>
    </row>
    <row r="586" spans="1:42" ht="12.75" customHeight="1" x14ac:dyDescent="0.25">
      <c r="A586" s="2"/>
      <c r="B586" s="4">
        <v>2014</v>
      </c>
      <c r="C586" s="4">
        <v>4</v>
      </c>
      <c r="D586" s="4">
        <v>60</v>
      </c>
      <c r="E586" s="4">
        <v>30</v>
      </c>
      <c r="F586" s="4">
        <v>0</v>
      </c>
      <c r="G586" s="4">
        <v>0</v>
      </c>
      <c r="H586" s="29">
        <v>41569</v>
      </c>
      <c r="I586" s="29">
        <v>41557</v>
      </c>
      <c r="J586" s="4">
        <v>75</v>
      </c>
      <c r="K586" s="30">
        <v>0.33834999999999998</v>
      </c>
      <c r="L586" s="4">
        <v>72</v>
      </c>
      <c r="M586" s="30">
        <v>0.41021999999999997</v>
      </c>
      <c r="N586" s="2">
        <v>81</v>
      </c>
      <c r="O586" s="30">
        <v>32.950048496538457</v>
      </c>
      <c r="P586" s="60">
        <v>1.9535</v>
      </c>
      <c r="S586" s="115">
        <v>4.8</v>
      </c>
      <c r="U586" s="2">
        <v>0.16084999999999999</v>
      </c>
      <c r="V586" s="2">
        <v>99.12</v>
      </c>
      <c r="W586" s="2">
        <v>283</v>
      </c>
      <c r="X586" s="2">
        <v>0.94699999999999995</v>
      </c>
      <c r="Y586" s="2">
        <v>2.0550000000000002</v>
      </c>
      <c r="Z586" s="2"/>
      <c r="AB586" s="2"/>
    </row>
    <row r="587" spans="1:42" ht="12.75" customHeight="1" x14ac:dyDescent="0.25">
      <c r="A587" s="2"/>
      <c r="B587" s="4">
        <v>2014</v>
      </c>
      <c r="C587" s="4">
        <v>5</v>
      </c>
      <c r="D587" s="4">
        <v>60</v>
      </c>
      <c r="E587" s="4">
        <v>30</v>
      </c>
      <c r="F587" s="4">
        <v>30</v>
      </c>
      <c r="G587" s="4">
        <v>0</v>
      </c>
      <c r="H587" s="29">
        <v>41569</v>
      </c>
      <c r="I587" s="29">
        <v>41557</v>
      </c>
      <c r="J587" s="4">
        <v>75</v>
      </c>
      <c r="K587" s="30">
        <v>0.31672</v>
      </c>
      <c r="L587" s="9">
        <v>72</v>
      </c>
      <c r="M587" s="30">
        <v>0.43330999999999997</v>
      </c>
      <c r="N587" s="9">
        <v>81</v>
      </c>
      <c r="O587" s="30">
        <v>31.949733305769229</v>
      </c>
      <c r="P587" s="60">
        <v>2.1724999999999999</v>
      </c>
      <c r="S587" s="115">
        <v>4.7450000000000001</v>
      </c>
      <c r="U587" s="2">
        <v>0.18162</v>
      </c>
      <c r="V587" s="2">
        <v>88.43</v>
      </c>
      <c r="W587" s="2">
        <v>427</v>
      </c>
      <c r="X587" s="2">
        <v>1.03</v>
      </c>
      <c r="Y587" s="2">
        <v>2.2040000000000002</v>
      </c>
      <c r="Z587" s="2"/>
      <c r="AB587" s="2"/>
    </row>
    <row r="588" spans="1:42" ht="12.75" customHeight="1" x14ac:dyDescent="0.25">
      <c r="A588" s="2"/>
      <c r="B588" s="4">
        <v>2014</v>
      </c>
      <c r="C588" s="4">
        <v>6</v>
      </c>
      <c r="D588" s="4">
        <v>60</v>
      </c>
      <c r="E588" s="4">
        <v>30</v>
      </c>
      <c r="F588" s="4">
        <v>30</v>
      </c>
      <c r="G588" s="4">
        <v>0</v>
      </c>
      <c r="H588" s="29">
        <v>41569</v>
      </c>
      <c r="I588" s="29">
        <v>41557</v>
      </c>
      <c r="J588" s="4">
        <v>75</v>
      </c>
      <c r="K588" s="30">
        <v>0.38774999999999998</v>
      </c>
      <c r="L588" s="9">
        <v>72</v>
      </c>
      <c r="M588" s="30">
        <v>0.50990999999999997</v>
      </c>
      <c r="N588" s="9">
        <v>81</v>
      </c>
      <c r="O588" s="30">
        <v>35.207409790384617</v>
      </c>
      <c r="P588" s="60">
        <v>1.8524</v>
      </c>
      <c r="S588" s="115">
        <v>5.59</v>
      </c>
      <c r="U588" s="2">
        <v>0.16517999999999999</v>
      </c>
      <c r="V588" s="2">
        <v>110.3</v>
      </c>
      <c r="W588" s="2">
        <v>435</v>
      </c>
      <c r="X588" s="2">
        <v>1.07</v>
      </c>
      <c r="Y588" s="2">
        <f t="shared" ref="Y588:Y594" si="12">(X588*1.8)+0.35</f>
        <v>2.2760000000000002</v>
      </c>
      <c r="AB588" s="2"/>
    </row>
    <row r="589" spans="1:42" ht="12.75" customHeight="1" x14ac:dyDescent="0.25">
      <c r="A589" s="4" t="s">
        <v>164</v>
      </c>
      <c r="B589" s="108">
        <v>2015</v>
      </c>
      <c r="C589" s="108">
        <v>1</v>
      </c>
      <c r="D589" s="108">
        <v>240</v>
      </c>
      <c r="E589" s="4">
        <v>0</v>
      </c>
      <c r="F589" s="4">
        <v>0</v>
      </c>
      <c r="G589" s="4">
        <v>0</v>
      </c>
      <c r="H589" s="29">
        <v>41932</v>
      </c>
      <c r="I589" s="29"/>
      <c r="J589" s="41">
        <v>75</v>
      </c>
      <c r="K589" s="42">
        <v>0.63200000000000001</v>
      </c>
      <c r="L589" s="43">
        <v>83</v>
      </c>
      <c r="M589" s="30"/>
      <c r="N589" s="9"/>
      <c r="O589" s="30">
        <v>46.389474306175003</v>
      </c>
      <c r="P589" s="60">
        <v>1.7719</v>
      </c>
      <c r="S589" s="115">
        <v>6.7750000000000004</v>
      </c>
      <c r="U589" s="2">
        <v>0.10372999999999999</v>
      </c>
      <c r="X589" s="2">
        <v>0.95294999999999996</v>
      </c>
      <c r="Y589" s="4">
        <f t="shared" si="12"/>
        <v>2.0653099999999998</v>
      </c>
      <c r="AB589" s="4" t="s">
        <v>164</v>
      </c>
    </row>
    <row r="590" spans="1:42" ht="12.75" customHeight="1" x14ac:dyDescent="0.25">
      <c r="A590" s="4" t="s">
        <v>164</v>
      </c>
      <c r="B590" s="4">
        <v>2015</v>
      </c>
      <c r="C590" s="4">
        <v>2</v>
      </c>
      <c r="D590" s="4">
        <v>0</v>
      </c>
      <c r="E590" s="4">
        <v>0</v>
      </c>
      <c r="F590" s="4">
        <v>0</v>
      </c>
      <c r="G590" s="4">
        <v>0</v>
      </c>
      <c r="H590" s="29">
        <v>41932</v>
      </c>
      <c r="I590" s="29">
        <v>41938</v>
      </c>
      <c r="J590" s="41">
        <v>75</v>
      </c>
      <c r="K590" s="42">
        <v>0.39300000000000002</v>
      </c>
      <c r="L590" s="43">
        <v>83</v>
      </c>
      <c r="M590" s="30"/>
      <c r="N590" s="9"/>
      <c r="O590" s="30">
        <v>27.025697793688</v>
      </c>
      <c r="P590" s="60">
        <v>1.7256</v>
      </c>
      <c r="S590" s="115">
        <v>5.7850000000000001</v>
      </c>
      <c r="U590" s="2">
        <v>8.1235000000000002E-2</v>
      </c>
      <c r="X590" s="2">
        <v>0.64544000000000001</v>
      </c>
      <c r="Y590" s="4">
        <f t="shared" si="12"/>
        <v>1.5117920000000002</v>
      </c>
      <c r="AB590" s="4" t="s">
        <v>164</v>
      </c>
    </row>
    <row r="591" spans="1:42" ht="12.75" customHeight="1" x14ac:dyDescent="0.25">
      <c r="A591" s="4" t="s">
        <v>164</v>
      </c>
      <c r="B591" s="4">
        <v>2015</v>
      </c>
      <c r="C591" s="4">
        <v>3</v>
      </c>
      <c r="D591" s="4">
        <v>0</v>
      </c>
      <c r="E591" s="4">
        <v>30</v>
      </c>
      <c r="F591" s="4">
        <v>0</v>
      </c>
      <c r="G591" s="4">
        <v>0</v>
      </c>
      <c r="H591" s="29">
        <v>41932</v>
      </c>
      <c r="I591" s="29">
        <v>41938</v>
      </c>
      <c r="J591" s="41">
        <v>75</v>
      </c>
      <c r="K591" s="42">
        <v>0.40400000000000003</v>
      </c>
      <c r="L591" s="43">
        <v>83</v>
      </c>
      <c r="M591" s="30"/>
      <c r="N591" s="9"/>
      <c r="O591" s="30">
        <v>26.024143361854001</v>
      </c>
      <c r="P591" s="60">
        <v>1.5288999999999999</v>
      </c>
      <c r="S591" s="115">
        <v>5.66</v>
      </c>
      <c r="U591" s="2">
        <v>8.3210000000000006E-2</v>
      </c>
      <c r="X591" s="2">
        <v>0.67378500000000008</v>
      </c>
      <c r="Y591" s="4">
        <f t="shared" si="12"/>
        <v>1.5628130000000002</v>
      </c>
      <c r="AB591" s="4" t="s">
        <v>164</v>
      </c>
    </row>
    <row r="592" spans="1:42" ht="12.75" customHeight="1" x14ac:dyDescent="0.25">
      <c r="A592" s="4" t="s">
        <v>164</v>
      </c>
      <c r="B592" s="4">
        <v>2015</v>
      </c>
      <c r="C592" s="4">
        <v>4</v>
      </c>
      <c r="D592" s="4">
        <v>60</v>
      </c>
      <c r="E592" s="4">
        <v>30</v>
      </c>
      <c r="F592" s="4">
        <v>0</v>
      </c>
      <c r="G592" s="4">
        <v>0</v>
      </c>
      <c r="H592" s="29">
        <v>41932</v>
      </c>
      <c r="I592" s="29">
        <v>41938</v>
      </c>
      <c r="J592" s="41">
        <v>75</v>
      </c>
      <c r="K592" s="42">
        <v>0.55800000000000005</v>
      </c>
      <c r="L592" s="43">
        <v>83</v>
      </c>
      <c r="M592" s="30"/>
      <c r="N592" s="9"/>
      <c r="O592" s="30">
        <v>60.976270017124001</v>
      </c>
      <c r="P592" s="60">
        <v>2.0813999999999999</v>
      </c>
      <c r="S592" s="115">
        <v>5.0449999999999999</v>
      </c>
      <c r="U592" s="2">
        <v>9.9510000000000001E-2</v>
      </c>
      <c r="X592" s="2">
        <v>0.84484500000000007</v>
      </c>
      <c r="Y592" s="4">
        <f t="shared" si="12"/>
        <v>1.8707210000000001</v>
      </c>
      <c r="AB592" s="4" t="s">
        <v>164</v>
      </c>
    </row>
    <row r="593" spans="1:28" ht="12.75" customHeight="1" x14ac:dyDescent="0.25">
      <c r="A593" s="4" t="s">
        <v>164</v>
      </c>
      <c r="B593" s="4">
        <v>2015</v>
      </c>
      <c r="C593" s="4">
        <v>5</v>
      </c>
      <c r="D593" s="4">
        <v>60</v>
      </c>
      <c r="E593" s="4">
        <v>30</v>
      </c>
      <c r="F593" s="4">
        <v>30</v>
      </c>
      <c r="G593" s="4">
        <v>0</v>
      </c>
      <c r="H593" s="29">
        <v>41932</v>
      </c>
      <c r="I593" s="29">
        <v>41938</v>
      </c>
      <c r="J593" s="41">
        <v>75</v>
      </c>
      <c r="K593" s="42">
        <v>0.56100000000000005</v>
      </c>
      <c r="L593" s="43">
        <v>83</v>
      </c>
      <c r="M593" s="30"/>
      <c r="N593" s="9"/>
      <c r="O593" s="30">
        <v>57.588118777529992</v>
      </c>
      <c r="P593" s="60">
        <v>2.0926999999999998</v>
      </c>
      <c r="S593" s="115">
        <v>4.9049999999999994</v>
      </c>
      <c r="U593" s="2">
        <v>0.10111000000000001</v>
      </c>
      <c r="X593" s="2">
        <v>0.82328000000000001</v>
      </c>
      <c r="Y593" s="4">
        <f t="shared" si="12"/>
        <v>1.8319040000000002</v>
      </c>
      <c r="AB593" s="4" t="s">
        <v>164</v>
      </c>
    </row>
    <row r="594" spans="1:28" ht="15" customHeight="1" x14ac:dyDescent="0.25">
      <c r="A594" s="4" t="s">
        <v>164</v>
      </c>
      <c r="B594" s="4">
        <v>2015</v>
      </c>
      <c r="C594" s="4">
        <v>6</v>
      </c>
      <c r="D594" s="4">
        <v>60</v>
      </c>
      <c r="E594" s="4">
        <v>30</v>
      </c>
      <c r="F594" s="4">
        <v>30</v>
      </c>
      <c r="G594" s="4">
        <v>0</v>
      </c>
      <c r="H594" s="29">
        <v>41932</v>
      </c>
      <c r="I594" s="29">
        <v>41938</v>
      </c>
      <c r="J594" s="41">
        <v>75</v>
      </c>
      <c r="K594" s="42">
        <v>0.68100000000000005</v>
      </c>
      <c r="L594" s="43">
        <v>83</v>
      </c>
      <c r="M594" s="30"/>
      <c r="N594" s="9"/>
      <c r="O594" s="30">
        <v>60.241319054344999</v>
      </c>
      <c r="P594" s="60">
        <v>1.8016000000000001</v>
      </c>
      <c r="S594" s="115">
        <v>5.7149999999999999</v>
      </c>
      <c r="U594" s="2">
        <v>0.10414999999999999</v>
      </c>
      <c r="X594" s="2">
        <v>0.9385</v>
      </c>
      <c r="Y594" s="4">
        <f t="shared" si="12"/>
        <v>2.0392999999999999</v>
      </c>
      <c r="AB594" s="4" t="s">
        <v>164</v>
      </c>
    </row>
    <row r="595" spans="1:28" ht="15" customHeight="1" x14ac:dyDescent="0.25">
      <c r="A595" s="4" t="s">
        <v>164</v>
      </c>
      <c r="B595" s="158">
        <v>2016</v>
      </c>
      <c r="C595" s="158">
        <v>1</v>
      </c>
      <c r="D595" s="158">
        <v>0</v>
      </c>
      <c r="E595" s="158">
        <v>0</v>
      </c>
      <c r="F595" s="158">
        <v>0</v>
      </c>
      <c r="G595" s="158">
        <v>0</v>
      </c>
      <c r="H595" s="159">
        <v>42289</v>
      </c>
      <c r="I595" s="159">
        <v>42282</v>
      </c>
      <c r="J595" s="160"/>
      <c r="K595" s="161">
        <v>0.59912499999999991</v>
      </c>
      <c r="L595" s="162">
        <v>96</v>
      </c>
      <c r="M595" s="161">
        <v>0.61116499999999996</v>
      </c>
      <c r="N595" s="163">
        <v>102</v>
      </c>
      <c r="O595" s="164">
        <v>56.901805714285715</v>
      </c>
      <c r="P595" s="165"/>
      <c r="Q595" s="166"/>
      <c r="R595" s="166" t="s">
        <v>24</v>
      </c>
      <c r="S595" s="167">
        <v>6.7</v>
      </c>
      <c r="T595" s="166"/>
      <c r="U595" s="167">
        <v>0.11</v>
      </c>
      <c r="V595" s="167">
        <v>156</v>
      </c>
      <c r="W595" s="167">
        <v>550</v>
      </c>
      <c r="X595" s="158"/>
      <c r="Y595" s="167">
        <v>1.67</v>
      </c>
      <c r="Z595" s="166"/>
      <c r="AB595" s="4"/>
    </row>
    <row r="596" spans="1:28" ht="15" customHeight="1" x14ac:dyDescent="0.25">
      <c r="A596" s="4" t="s">
        <v>164</v>
      </c>
      <c r="B596" s="158">
        <v>2016</v>
      </c>
      <c r="C596" s="158">
        <v>2</v>
      </c>
      <c r="D596" s="158">
        <v>0</v>
      </c>
      <c r="E596" s="158">
        <v>0</v>
      </c>
      <c r="F596" s="158">
        <v>0</v>
      </c>
      <c r="G596" s="158">
        <v>0</v>
      </c>
      <c r="H596" s="159">
        <v>42289</v>
      </c>
      <c r="I596" s="159">
        <v>42282</v>
      </c>
      <c r="J596" s="160"/>
      <c r="K596" s="161">
        <v>0.292765</v>
      </c>
      <c r="L596" s="162">
        <v>96</v>
      </c>
      <c r="M596" s="161">
        <v>0.31420500000000001</v>
      </c>
      <c r="N596" s="163">
        <v>102</v>
      </c>
      <c r="O596" s="164">
        <v>17.473782857142858</v>
      </c>
      <c r="P596" s="165"/>
      <c r="Q596" s="166"/>
      <c r="R596" s="166" t="s">
        <v>25</v>
      </c>
      <c r="S596" s="167">
        <v>5.7</v>
      </c>
      <c r="T596" s="166"/>
      <c r="U596" s="167">
        <v>0.08</v>
      </c>
      <c r="V596" s="167">
        <v>14</v>
      </c>
      <c r="W596" s="167">
        <v>246</v>
      </c>
      <c r="X596" s="158">
        <v>0.85</v>
      </c>
      <c r="Y596" s="167">
        <v>1.03</v>
      </c>
      <c r="Z596" s="166"/>
      <c r="AB596" s="4"/>
    </row>
    <row r="597" spans="1:28" ht="15" customHeight="1" x14ac:dyDescent="0.2">
      <c r="A597" s="4" t="s">
        <v>164</v>
      </c>
      <c r="B597" s="158">
        <v>2016</v>
      </c>
      <c r="C597" s="158">
        <v>3</v>
      </c>
      <c r="D597" s="158">
        <v>0</v>
      </c>
      <c r="E597" s="158">
        <v>30</v>
      </c>
      <c r="F597" s="158">
        <v>0</v>
      </c>
      <c r="G597" s="158">
        <v>0</v>
      </c>
      <c r="H597" s="159">
        <v>42289</v>
      </c>
      <c r="I597" s="159">
        <v>42282</v>
      </c>
      <c r="J597" s="160"/>
      <c r="K597" s="161">
        <v>0.31517000000000001</v>
      </c>
      <c r="L597" s="162">
        <v>96</v>
      </c>
      <c r="M597" s="161">
        <v>0.32138999999999995</v>
      </c>
      <c r="N597" s="163">
        <v>102</v>
      </c>
      <c r="O597" s="166">
        <v>17.66046857142857</v>
      </c>
      <c r="P597" s="165"/>
      <c r="Q597" s="166"/>
      <c r="R597" s="166" t="s">
        <v>26</v>
      </c>
      <c r="S597" s="167">
        <v>5.5</v>
      </c>
      <c r="T597" s="166"/>
      <c r="U597" s="167">
        <v>0.08</v>
      </c>
      <c r="V597" s="167">
        <v>119</v>
      </c>
      <c r="W597" s="167">
        <v>253</v>
      </c>
      <c r="X597" s="158"/>
      <c r="Y597" s="167">
        <v>1.17</v>
      </c>
      <c r="Z597" s="166"/>
      <c r="AB597" s="183"/>
    </row>
    <row r="598" spans="1:28" ht="15" customHeight="1" x14ac:dyDescent="0.2">
      <c r="A598" s="4" t="s">
        <v>164</v>
      </c>
      <c r="B598" s="158">
        <v>2016</v>
      </c>
      <c r="C598" s="158">
        <v>4</v>
      </c>
      <c r="D598" s="158">
        <v>60</v>
      </c>
      <c r="E598" s="158">
        <v>30</v>
      </c>
      <c r="F598" s="158">
        <v>0</v>
      </c>
      <c r="G598" s="158">
        <v>0</v>
      </c>
      <c r="H598" s="159">
        <v>42289</v>
      </c>
      <c r="I598" s="159">
        <v>42282</v>
      </c>
      <c r="J598" s="160"/>
      <c r="K598" s="161">
        <v>0.48178500000000002</v>
      </c>
      <c r="L598" s="162">
        <v>96</v>
      </c>
      <c r="M598" s="161">
        <v>0.54310499999999995</v>
      </c>
      <c r="N598" s="163">
        <v>102</v>
      </c>
      <c r="O598" s="166">
        <v>39.241337142857148</v>
      </c>
      <c r="P598" s="165"/>
      <c r="Q598" s="166"/>
      <c r="R598" s="166" t="s">
        <v>27</v>
      </c>
      <c r="S598" s="167">
        <v>5</v>
      </c>
      <c r="T598" s="166"/>
      <c r="U598" s="167">
        <v>0.09</v>
      </c>
      <c r="V598" s="167">
        <v>69</v>
      </c>
      <c r="W598" s="167">
        <v>248</v>
      </c>
      <c r="X598" s="158"/>
      <c r="Y598" s="167">
        <v>1.26</v>
      </c>
      <c r="Z598" s="166"/>
      <c r="AB598" s="183"/>
    </row>
    <row r="599" spans="1:28" ht="15" customHeight="1" x14ac:dyDescent="0.2">
      <c r="A599" s="4" t="s">
        <v>164</v>
      </c>
      <c r="B599" s="158">
        <v>2016</v>
      </c>
      <c r="C599" s="158">
        <v>5</v>
      </c>
      <c r="D599" s="158">
        <v>60</v>
      </c>
      <c r="E599" s="158">
        <v>30</v>
      </c>
      <c r="F599" s="158">
        <v>30</v>
      </c>
      <c r="G599" s="158">
        <v>0</v>
      </c>
      <c r="H599" s="159">
        <v>42289</v>
      </c>
      <c r="I599" s="159">
        <v>42282</v>
      </c>
      <c r="J599" s="160"/>
      <c r="K599" s="161">
        <v>0.52292000000000005</v>
      </c>
      <c r="L599" s="162">
        <v>96</v>
      </c>
      <c r="M599" s="161">
        <v>0.56935500000000006</v>
      </c>
      <c r="N599" s="163">
        <v>102</v>
      </c>
      <c r="O599" s="166">
        <v>47.704422857142852</v>
      </c>
      <c r="P599" s="165"/>
      <c r="Q599" s="166"/>
      <c r="R599" s="166" t="s">
        <v>28</v>
      </c>
      <c r="S599" s="167">
        <v>4.9000000000000004</v>
      </c>
      <c r="T599" s="166"/>
      <c r="U599" s="167">
        <v>0.1</v>
      </c>
      <c r="V599" s="167">
        <v>74</v>
      </c>
      <c r="W599" s="167">
        <v>379</v>
      </c>
      <c r="X599" s="158"/>
      <c r="Y599" s="167">
        <v>1.39</v>
      </c>
      <c r="Z599" s="166"/>
      <c r="AB599" s="183"/>
    </row>
    <row r="600" spans="1:28" ht="15" customHeight="1" x14ac:dyDescent="0.2">
      <c r="A600" s="4" t="s">
        <v>164</v>
      </c>
      <c r="B600" s="158">
        <v>2016</v>
      </c>
      <c r="C600" s="158">
        <v>6</v>
      </c>
      <c r="D600" s="158">
        <v>60</v>
      </c>
      <c r="E600" s="158">
        <v>30</v>
      </c>
      <c r="F600" s="158">
        <v>30</v>
      </c>
      <c r="G600" s="158">
        <v>0</v>
      </c>
      <c r="H600" s="159">
        <v>42289</v>
      </c>
      <c r="I600" s="159">
        <v>42282</v>
      </c>
      <c r="J600" s="160"/>
      <c r="K600" s="168">
        <v>0.56322000000000005</v>
      </c>
      <c r="L600" s="162">
        <v>96</v>
      </c>
      <c r="M600" s="168">
        <v>0.61664999999999992</v>
      </c>
      <c r="N600" s="163">
        <v>102</v>
      </c>
      <c r="O600" s="166">
        <v>52.545805714285713</v>
      </c>
      <c r="P600" s="165"/>
      <c r="Q600" s="166"/>
      <c r="R600" s="166" t="s">
        <v>351</v>
      </c>
      <c r="S600" s="167">
        <v>5.8</v>
      </c>
      <c r="T600" s="166"/>
      <c r="U600" s="167">
        <v>0.09</v>
      </c>
      <c r="V600" s="167">
        <v>53</v>
      </c>
      <c r="W600" s="167">
        <v>323</v>
      </c>
      <c r="X600" s="158"/>
      <c r="Y600" s="167">
        <v>1.33</v>
      </c>
      <c r="Z600" s="166"/>
      <c r="AB600" s="183"/>
    </row>
    <row r="601" spans="1:28" ht="15" customHeight="1" x14ac:dyDescent="0.2">
      <c r="A601" s="4"/>
      <c r="B601" s="160">
        <v>2017</v>
      </c>
      <c r="C601" s="158">
        <v>1</v>
      </c>
      <c r="D601" s="158">
        <v>0</v>
      </c>
      <c r="E601" s="158">
        <v>0</v>
      </c>
      <c r="F601" s="158">
        <v>0</v>
      </c>
      <c r="G601" s="158">
        <v>0</v>
      </c>
      <c r="H601" s="186">
        <v>42657</v>
      </c>
      <c r="I601" s="186">
        <v>42648</v>
      </c>
      <c r="O601">
        <v>24.986499999999996</v>
      </c>
      <c r="AB601" s="183"/>
    </row>
    <row r="602" spans="1:28" ht="15" customHeight="1" x14ac:dyDescent="0.2">
      <c r="A602" s="4"/>
      <c r="B602" s="160">
        <v>2017</v>
      </c>
      <c r="C602" s="158">
        <v>2</v>
      </c>
      <c r="D602" s="158">
        <v>0</v>
      </c>
      <c r="E602" s="158">
        <v>0</v>
      </c>
      <c r="F602" s="158">
        <v>0</v>
      </c>
      <c r="G602" s="158">
        <v>0</v>
      </c>
      <c r="H602" s="186">
        <v>42657</v>
      </c>
      <c r="I602" s="186">
        <v>42648</v>
      </c>
      <c r="O602">
        <v>8.4820999999999991</v>
      </c>
      <c r="AB602" s="183"/>
    </row>
    <row r="603" spans="1:28" ht="15" customHeight="1" x14ac:dyDescent="0.2">
      <c r="A603" s="4"/>
      <c r="B603" s="160">
        <v>2017</v>
      </c>
      <c r="C603" s="158">
        <v>3</v>
      </c>
      <c r="D603" s="158">
        <v>0</v>
      </c>
      <c r="E603" s="158">
        <v>30</v>
      </c>
      <c r="F603" s="158">
        <v>0</v>
      </c>
      <c r="G603" s="158">
        <v>0</v>
      </c>
      <c r="H603" s="186">
        <v>42657</v>
      </c>
      <c r="I603" s="186">
        <v>42648</v>
      </c>
      <c r="O603">
        <v>17.2667</v>
      </c>
      <c r="AB603" s="183"/>
    </row>
    <row r="604" spans="1:28" ht="15" customHeight="1" x14ac:dyDescent="0.2">
      <c r="A604" s="4"/>
      <c r="B604" s="160">
        <v>2017</v>
      </c>
      <c r="C604" s="158">
        <v>4</v>
      </c>
      <c r="D604" s="158">
        <v>60</v>
      </c>
      <c r="E604" s="158">
        <v>30</v>
      </c>
      <c r="F604" s="158">
        <v>0</v>
      </c>
      <c r="G604" s="158">
        <v>0</v>
      </c>
      <c r="H604" s="186">
        <v>42657</v>
      </c>
      <c r="I604" s="186">
        <v>42648</v>
      </c>
      <c r="O604">
        <v>49.501099999999994</v>
      </c>
      <c r="AB604" s="183"/>
    </row>
    <row r="605" spans="1:28" ht="15" customHeight="1" x14ac:dyDescent="0.2">
      <c r="A605" s="4"/>
      <c r="B605" s="160">
        <v>2017</v>
      </c>
      <c r="C605" s="158">
        <v>5</v>
      </c>
      <c r="D605" s="158">
        <v>60</v>
      </c>
      <c r="E605" s="158">
        <v>30</v>
      </c>
      <c r="F605" s="158">
        <v>30</v>
      </c>
      <c r="G605" s="158">
        <v>0</v>
      </c>
      <c r="H605" s="186">
        <v>42657</v>
      </c>
      <c r="I605" s="186">
        <v>42648</v>
      </c>
      <c r="O605">
        <v>46.609199999999994</v>
      </c>
      <c r="AB605" s="183"/>
    </row>
    <row r="606" spans="1:28" ht="15" customHeight="1" x14ac:dyDescent="0.2">
      <c r="A606" s="4"/>
      <c r="B606" s="160">
        <v>2017</v>
      </c>
      <c r="C606" s="158">
        <v>6</v>
      </c>
      <c r="D606" s="158">
        <v>60</v>
      </c>
      <c r="E606" s="158">
        <v>30</v>
      </c>
      <c r="F606" s="158">
        <v>30</v>
      </c>
      <c r="G606" s="158">
        <v>0</v>
      </c>
      <c r="H606" s="186">
        <v>42657</v>
      </c>
      <c r="I606" s="186">
        <v>42648</v>
      </c>
      <c r="O606">
        <v>39.821099999999994</v>
      </c>
      <c r="AB606" s="183"/>
    </row>
    <row r="607" spans="1:28" ht="15" customHeight="1" x14ac:dyDescent="0.2">
      <c r="A607" s="4"/>
      <c r="B607" s="160">
        <v>2018</v>
      </c>
      <c r="C607" s="158">
        <v>1</v>
      </c>
      <c r="D607" s="158">
        <v>0</v>
      </c>
      <c r="E607" s="158">
        <v>0</v>
      </c>
      <c r="F607" s="158">
        <v>0</v>
      </c>
      <c r="G607" s="158">
        <v>0</v>
      </c>
      <c r="H607" s="186">
        <v>43027</v>
      </c>
      <c r="I607" s="186">
        <v>43265</v>
      </c>
      <c r="O607">
        <v>37.667299999999997</v>
      </c>
      <c r="AB607" s="183"/>
    </row>
    <row r="608" spans="1:28" ht="15" customHeight="1" x14ac:dyDescent="0.2">
      <c r="A608" s="4"/>
      <c r="B608" s="160">
        <v>2018</v>
      </c>
      <c r="C608" s="158">
        <v>2</v>
      </c>
      <c r="D608" s="158">
        <v>0</v>
      </c>
      <c r="E608" s="158">
        <v>0</v>
      </c>
      <c r="F608" s="158">
        <v>0</v>
      </c>
      <c r="G608" s="158">
        <v>0</v>
      </c>
      <c r="H608" s="186">
        <v>43027</v>
      </c>
      <c r="I608" s="186">
        <v>43265</v>
      </c>
      <c r="O608">
        <v>18.464600000000001</v>
      </c>
      <c r="AB608" s="183"/>
    </row>
    <row r="609" spans="1:31" ht="15" customHeight="1" x14ac:dyDescent="0.2">
      <c r="A609" s="4"/>
      <c r="B609" s="160">
        <v>2018</v>
      </c>
      <c r="C609" s="158">
        <v>3</v>
      </c>
      <c r="D609" s="158">
        <v>0</v>
      </c>
      <c r="E609" s="158">
        <v>30</v>
      </c>
      <c r="F609" s="158">
        <v>0</v>
      </c>
      <c r="G609" s="158">
        <v>0</v>
      </c>
      <c r="H609" s="186">
        <v>43027</v>
      </c>
      <c r="I609" s="186">
        <v>43265</v>
      </c>
      <c r="O609">
        <v>22.953700000000001</v>
      </c>
      <c r="AB609" s="183"/>
    </row>
    <row r="610" spans="1:31" ht="15" customHeight="1" x14ac:dyDescent="0.2">
      <c r="A610" s="4"/>
      <c r="B610" s="160">
        <v>2018</v>
      </c>
      <c r="C610" s="158">
        <v>4</v>
      </c>
      <c r="D610" s="158">
        <v>60</v>
      </c>
      <c r="E610" s="158">
        <v>30</v>
      </c>
      <c r="F610" s="158">
        <v>0</v>
      </c>
      <c r="G610" s="158">
        <v>0</v>
      </c>
      <c r="H610" s="186">
        <v>43027</v>
      </c>
      <c r="I610" s="186">
        <v>43265</v>
      </c>
      <c r="O610">
        <v>36.118500000000004</v>
      </c>
      <c r="AB610" s="183"/>
    </row>
    <row r="611" spans="1:31" ht="15" customHeight="1" x14ac:dyDescent="0.2">
      <c r="A611" s="4"/>
      <c r="B611" s="160">
        <v>2018</v>
      </c>
      <c r="C611" s="158">
        <v>5</v>
      </c>
      <c r="D611" s="158">
        <v>60</v>
      </c>
      <c r="E611" s="158">
        <v>30</v>
      </c>
      <c r="F611" s="158">
        <v>30</v>
      </c>
      <c r="G611" s="158">
        <v>0</v>
      </c>
      <c r="H611" s="186">
        <v>43027</v>
      </c>
      <c r="I611" s="186">
        <v>43265</v>
      </c>
      <c r="O611">
        <v>40.462399999999995</v>
      </c>
      <c r="AB611" s="183"/>
    </row>
    <row r="612" spans="1:31" ht="15" customHeight="1" x14ac:dyDescent="0.2">
      <c r="A612" s="4"/>
      <c r="B612" s="160">
        <v>2018</v>
      </c>
      <c r="C612" s="158">
        <v>6</v>
      </c>
      <c r="D612" s="158">
        <v>60</v>
      </c>
      <c r="E612" s="158">
        <v>30</v>
      </c>
      <c r="F612" s="158">
        <v>30</v>
      </c>
      <c r="G612" s="158">
        <v>0</v>
      </c>
      <c r="H612" s="186">
        <v>43027</v>
      </c>
      <c r="I612" s="186">
        <v>43265</v>
      </c>
      <c r="O612">
        <v>42.749299999999991</v>
      </c>
      <c r="AB612" s="183"/>
    </row>
    <row r="613" spans="1:31" ht="12.75" customHeight="1" x14ac:dyDescent="0.2">
      <c r="A613" s="2"/>
      <c r="C613" s="2"/>
      <c r="G613" s="2"/>
      <c r="H613" s="2"/>
      <c r="I613" s="4"/>
      <c r="J613" s="9"/>
      <c r="K613" s="9"/>
      <c r="L613" s="9"/>
      <c r="M613" s="9"/>
      <c r="N613" s="9"/>
      <c r="U613" s="2"/>
      <c r="X613" s="2"/>
      <c r="Y613" s="2"/>
      <c r="Z613" s="2"/>
      <c r="AB613" s="183"/>
    </row>
    <row r="614" spans="1:31" ht="12.75" customHeight="1" x14ac:dyDescent="0.2">
      <c r="A614" s="2"/>
      <c r="C614" s="2"/>
      <c r="G614" s="2"/>
      <c r="H614" s="2"/>
      <c r="I614" s="4"/>
      <c r="J614" s="9"/>
      <c r="K614" s="9"/>
      <c r="L614" s="9"/>
      <c r="M614" s="9"/>
      <c r="N614" s="9"/>
      <c r="S614" s="118">
        <v>5.6</v>
      </c>
      <c r="T614" s="118"/>
      <c r="U614" s="108">
        <v>0.1</v>
      </c>
      <c r="V614" s="118">
        <v>12.5</v>
      </c>
      <c r="W614" s="118">
        <v>156</v>
      </c>
      <c r="X614" s="108">
        <v>0.85</v>
      </c>
      <c r="Y614" s="2"/>
      <c r="Z614" s="2"/>
      <c r="AB614" s="2"/>
    </row>
    <row r="615" spans="1:31" ht="12.75" customHeight="1" x14ac:dyDescent="0.2">
      <c r="A615" s="2"/>
      <c r="C615" s="2"/>
      <c r="G615" s="2"/>
      <c r="H615" s="2"/>
      <c r="I615" s="4"/>
      <c r="J615" s="9"/>
      <c r="K615" s="9"/>
      <c r="L615" s="9"/>
      <c r="M615" s="9"/>
      <c r="N615" s="9"/>
      <c r="U615" s="2" t="s">
        <v>342</v>
      </c>
      <c r="X615" s="2"/>
      <c r="Y615" s="2"/>
      <c r="Z615" s="2"/>
      <c r="AB615" s="2"/>
    </row>
    <row r="616" spans="1:31" ht="12.75" customHeight="1" x14ac:dyDescent="0.2">
      <c r="A616" s="2"/>
      <c r="C616" s="18" t="s">
        <v>165</v>
      </c>
      <c r="D616" s="18"/>
      <c r="E616" s="18"/>
      <c r="F616" s="18"/>
      <c r="G616" s="2"/>
      <c r="H616" s="2"/>
      <c r="I616" s="4"/>
      <c r="J616" s="9"/>
      <c r="K616" s="9"/>
      <c r="L616" s="9"/>
      <c r="M616" s="9"/>
      <c r="N616" s="9"/>
      <c r="U616" s="2"/>
      <c r="X616" s="2"/>
      <c r="Y616" s="2"/>
      <c r="Z616" s="2"/>
      <c r="AB616" s="2"/>
    </row>
    <row r="617" spans="1:31" ht="12.75" customHeight="1" x14ac:dyDescent="0.2">
      <c r="A617" s="2"/>
      <c r="C617" s="44" t="s">
        <v>166</v>
      </c>
      <c r="D617" s="45"/>
      <c r="E617" s="45"/>
      <c r="F617" s="45"/>
      <c r="G617" s="2"/>
      <c r="H617" s="79" t="s">
        <v>257</v>
      </c>
      <c r="I617" s="79"/>
      <c r="J617" s="80"/>
      <c r="K617" s="80"/>
      <c r="L617" s="80"/>
      <c r="M617" s="9"/>
      <c r="N617" s="9"/>
      <c r="U617" s="2"/>
      <c r="X617" s="2"/>
      <c r="Y617" s="2"/>
      <c r="Z617" s="2"/>
      <c r="AB617" s="2"/>
      <c r="AD617" s="61"/>
      <c r="AE617" s="61"/>
    </row>
    <row r="618" spans="1:31" ht="12.75" customHeight="1" x14ac:dyDescent="0.2">
      <c r="A618" s="2" t="s">
        <v>167</v>
      </c>
      <c r="C618" s="44" t="s">
        <v>255</v>
      </c>
      <c r="D618" s="46"/>
      <c r="E618" s="46"/>
      <c r="F618" s="46"/>
      <c r="G618" s="2"/>
      <c r="H618" s="79" t="s">
        <v>258</v>
      </c>
      <c r="I618" s="79"/>
      <c r="J618" s="80"/>
      <c r="K618" s="80"/>
      <c r="L618" s="80"/>
      <c r="M618" s="9"/>
      <c r="N618" s="9"/>
      <c r="P618" s="47"/>
      <c r="Q618" s="48" t="s">
        <v>168</v>
      </c>
      <c r="R618" s="47"/>
      <c r="S618" s="49"/>
      <c r="T618" s="49"/>
      <c r="U618" s="2" t="s">
        <v>169</v>
      </c>
      <c r="X618" s="2"/>
      <c r="Y618" s="2"/>
      <c r="Z618" s="2"/>
      <c r="AB618" s="2"/>
    </row>
    <row r="619" spans="1:31" ht="12.75" customHeight="1" x14ac:dyDescent="0.2">
      <c r="A619" s="2" t="s">
        <v>170</v>
      </c>
      <c r="C619" s="2"/>
      <c r="G619" s="2"/>
      <c r="H619" s="2"/>
      <c r="I619" s="4"/>
      <c r="J619" s="9"/>
      <c r="K619" s="9"/>
      <c r="L619" s="9"/>
      <c r="M619" s="9"/>
      <c r="N619" s="9"/>
      <c r="P619" s="153" t="s">
        <v>80</v>
      </c>
      <c r="Q619" s="153" t="s">
        <v>25</v>
      </c>
      <c r="R619" s="153" t="s">
        <v>24</v>
      </c>
      <c r="S619" s="48" t="s">
        <v>171</v>
      </c>
      <c r="T619" s="49"/>
      <c r="U619" s="2"/>
      <c r="X619" s="2"/>
      <c r="Y619" s="2"/>
      <c r="Z619" s="2"/>
      <c r="AB619" s="2"/>
    </row>
    <row r="620" spans="1:31" ht="12.75" customHeight="1" thickBot="1" x14ac:dyDescent="0.25">
      <c r="A620" s="4" t="s">
        <v>172</v>
      </c>
      <c r="C620" s="2"/>
      <c r="G620" s="2"/>
      <c r="H620" s="2"/>
      <c r="I620" s="4"/>
      <c r="J620" s="9"/>
      <c r="K620" s="9"/>
      <c r="L620" s="9"/>
      <c r="M620" s="9"/>
      <c r="N620" s="9"/>
      <c r="P620" s="154">
        <v>1893</v>
      </c>
      <c r="Q620" s="155">
        <v>3.58</v>
      </c>
      <c r="R620" s="155">
        <v>3.58</v>
      </c>
      <c r="S620" s="3">
        <f t="shared" ref="S620:S649" si="13">S621-4</f>
        <v>1891</v>
      </c>
      <c r="T620" s="4" t="s">
        <v>173</v>
      </c>
      <c r="U620" s="2"/>
      <c r="X620" s="2"/>
      <c r="Y620" s="2"/>
      <c r="Z620" s="2"/>
      <c r="AB620" s="2"/>
    </row>
    <row r="621" spans="1:31" ht="12.75" customHeight="1" x14ac:dyDescent="0.25">
      <c r="A621" s="4" t="s">
        <v>174</v>
      </c>
      <c r="C621" s="2"/>
      <c r="G621" s="2"/>
      <c r="H621" s="142" t="s">
        <v>327</v>
      </c>
      <c r="I621" s="143"/>
      <c r="J621" s="144"/>
      <c r="K621" s="145"/>
      <c r="L621" s="9"/>
      <c r="M621" s="9"/>
      <c r="N621" s="9"/>
      <c r="P621" s="154">
        <v>1926</v>
      </c>
      <c r="Q621" s="155">
        <v>1.85</v>
      </c>
      <c r="R621" s="155">
        <v>2.68</v>
      </c>
      <c r="S621" s="3">
        <f t="shared" si="13"/>
        <v>1895</v>
      </c>
      <c r="T621" s="4" t="s">
        <v>173</v>
      </c>
      <c r="U621" s="2"/>
      <c r="X621" s="2"/>
      <c r="Y621" s="2"/>
      <c r="Z621" s="2"/>
      <c r="AB621" s="2"/>
    </row>
    <row r="622" spans="1:31" ht="12.75" customHeight="1" thickBot="1" x14ac:dyDescent="0.3">
      <c r="A622" s="4" t="s">
        <v>175</v>
      </c>
      <c r="C622" s="2"/>
      <c r="G622" s="2"/>
      <c r="H622" s="146" t="s">
        <v>328</v>
      </c>
      <c r="I622" s="147"/>
      <c r="J622" s="148"/>
      <c r="K622" s="149"/>
      <c r="L622" s="9"/>
      <c r="M622" s="9"/>
      <c r="N622" s="9"/>
      <c r="P622" s="154">
        <v>1938</v>
      </c>
      <c r="Q622" s="155">
        <v>1.69</v>
      </c>
      <c r="R622" s="155">
        <v>2.3199999999999998</v>
      </c>
      <c r="S622" s="3">
        <f t="shared" si="13"/>
        <v>1899</v>
      </c>
      <c r="T622" s="4" t="s">
        <v>173</v>
      </c>
      <c r="U622" s="2"/>
      <c r="X622" s="2"/>
      <c r="Y622" s="2"/>
      <c r="Z622" s="2"/>
      <c r="AB622" s="2"/>
    </row>
    <row r="623" spans="1:31" ht="12.75" customHeight="1" x14ac:dyDescent="0.2">
      <c r="A623" s="4" t="s">
        <v>176</v>
      </c>
      <c r="C623" s="2"/>
      <c r="G623" s="2"/>
      <c r="H623" s="2"/>
      <c r="I623" s="4"/>
      <c r="J623" s="9"/>
      <c r="K623" s="9"/>
      <c r="L623" s="9"/>
      <c r="M623" s="9"/>
      <c r="N623" s="9"/>
      <c r="P623" s="154">
        <v>1954</v>
      </c>
      <c r="Q623" s="155">
        <v>1.35</v>
      </c>
      <c r="R623" s="155">
        <v>1.76</v>
      </c>
      <c r="S623" s="3">
        <f t="shared" si="13"/>
        <v>1903</v>
      </c>
      <c r="T623" s="4" t="s">
        <v>173</v>
      </c>
      <c r="U623" s="2"/>
      <c r="X623" s="2"/>
      <c r="Y623" s="2"/>
      <c r="Z623" s="2"/>
      <c r="AB623" s="2"/>
    </row>
    <row r="624" spans="1:31" ht="12.75" customHeight="1" x14ac:dyDescent="0.2">
      <c r="A624" s="2"/>
      <c r="C624" s="2"/>
      <c r="G624" s="2"/>
      <c r="H624" s="2"/>
      <c r="I624" s="4"/>
      <c r="J624" s="9"/>
      <c r="K624" s="9"/>
      <c r="L624" s="9"/>
      <c r="M624" s="9"/>
      <c r="N624" s="9"/>
      <c r="P624" s="154">
        <v>1978</v>
      </c>
      <c r="Q624" s="155">
        <v>1.18</v>
      </c>
      <c r="R624" s="155">
        <v>1.54</v>
      </c>
      <c r="S624" s="3">
        <f t="shared" si="13"/>
        <v>1907</v>
      </c>
      <c r="T624" s="4" t="s">
        <v>173</v>
      </c>
      <c r="U624" s="2"/>
      <c r="X624" s="2"/>
      <c r="Y624" s="2"/>
      <c r="Z624" s="2"/>
      <c r="AB624" s="2"/>
    </row>
    <row r="625" spans="1:28" ht="12.75" customHeight="1" x14ac:dyDescent="0.2">
      <c r="A625" s="109" t="s">
        <v>177</v>
      </c>
      <c r="B625" s="118"/>
      <c r="C625" s="108"/>
      <c r="D625" s="118"/>
      <c r="E625" s="118"/>
      <c r="G625" s="2"/>
      <c r="H625" s="2"/>
      <c r="I625" s="4"/>
      <c r="J625" s="9"/>
      <c r="K625" s="9"/>
      <c r="L625" s="9"/>
      <c r="M625" s="9"/>
      <c r="N625" s="91" t="s">
        <v>74</v>
      </c>
      <c r="O625" s="92"/>
      <c r="P625" s="154">
        <v>1991</v>
      </c>
      <c r="Q625" s="155">
        <v>1.71</v>
      </c>
      <c r="R625" s="155">
        <v>2.15</v>
      </c>
      <c r="S625" s="3">
        <f t="shared" si="13"/>
        <v>1911</v>
      </c>
      <c r="T625" s="4" t="s">
        <v>173</v>
      </c>
      <c r="U625" s="2"/>
      <c r="X625" s="2"/>
      <c r="Y625" s="2"/>
      <c r="Z625" s="2"/>
      <c r="AB625" s="2"/>
    </row>
    <row r="626" spans="1:28" ht="12.75" customHeight="1" x14ac:dyDescent="0.2">
      <c r="A626" s="109" t="s">
        <v>178</v>
      </c>
      <c r="B626" s="118"/>
      <c r="C626" s="108"/>
      <c r="D626" s="118"/>
      <c r="E626" s="118"/>
      <c r="G626" s="2"/>
      <c r="H626" s="2"/>
      <c r="I626" s="4"/>
      <c r="J626" s="9"/>
      <c r="K626" s="9"/>
      <c r="L626" s="9"/>
      <c r="M626" s="9"/>
      <c r="N626" s="89" t="s">
        <v>132</v>
      </c>
      <c r="O626" s="90" t="s">
        <v>84</v>
      </c>
      <c r="P626" s="154">
        <v>1992</v>
      </c>
      <c r="Q626" s="155">
        <v>1.77</v>
      </c>
      <c r="R626" s="155">
        <v>2.13</v>
      </c>
      <c r="S626" s="3">
        <f t="shared" si="13"/>
        <v>1915</v>
      </c>
      <c r="T626" s="4" t="s">
        <v>173</v>
      </c>
      <c r="U626" s="2"/>
      <c r="X626" s="2"/>
      <c r="Y626" s="2"/>
      <c r="Z626" s="2"/>
      <c r="AB626" s="2"/>
    </row>
    <row r="627" spans="1:28" ht="12.75" customHeight="1" x14ac:dyDescent="0.2">
      <c r="A627" s="2"/>
      <c r="C627" s="2"/>
      <c r="G627" s="2"/>
      <c r="H627" s="2"/>
      <c r="I627" s="4"/>
      <c r="J627" s="9"/>
      <c r="K627" s="9"/>
      <c r="L627" s="9"/>
      <c r="M627" s="9"/>
      <c r="N627" s="82">
        <v>1.44</v>
      </c>
      <c r="O627" s="83">
        <v>1.8</v>
      </c>
      <c r="P627" s="154">
        <v>1993</v>
      </c>
      <c r="Q627" s="155">
        <v>1.76</v>
      </c>
      <c r="R627" s="155">
        <v>2.12</v>
      </c>
      <c r="S627" s="3">
        <f t="shared" si="13"/>
        <v>1919</v>
      </c>
      <c r="T627" s="4" t="s">
        <v>173</v>
      </c>
      <c r="U627" s="2"/>
      <c r="X627" s="2"/>
      <c r="Y627" s="2"/>
      <c r="Z627" s="2"/>
      <c r="AB627" s="2"/>
    </row>
    <row r="628" spans="1:28" ht="12.75" customHeight="1" x14ac:dyDescent="0.2">
      <c r="A628" s="52" t="s">
        <v>179</v>
      </c>
      <c r="C628" s="2"/>
      <c r="G628" s="2"/>
      <c r="H628" s="2"/>
      <c r="I628" s="4"/>
      <c r="J628" s="9"/>
      <c r="K628" s="9"/>
      <c r="L628" s="9"/>
      <c r="M628" s="9"/>
      <c r="P628" s="154">
        <v>1994</v>
      </c>
      <c r="Q628" s="155">
        <v>1.83</v>
      </c>
      <c r="R628" s="155">
        <v>2.4300000000000002</v>
      </c>
      <c r="S628" s="3">
        <f t="shared" si="13"/>
        <v>1923</v>
      </c>
      <c r="T628" s="4" t="s">
        <v>173</v>
      </c>
      <c r="U628" s="2"/>
      <c r="X628" s="2"/>
      <c r="Y628" s="2"/>
      <c r="Z628" s="2"/>
      <c r="AB628" s="2"/>
    </row>
    <row r="629" spans="1:28" ht="12.75" customHeight="1" x14ac:dyDescent="0.25">
      <c r="A629" s="53" t="s">
        <v>180</v>
      </c>
      <c r="C629" s="54" t="s">
        <v>181</v>
      </c>
      <c r="D629" s="55"/>
      <c r="E629" s="55"/>
      <c r="G629" s="2"/>
      <c r="H629" s="2"/>
      <c r="I629" s="4"/>
      <c r="J629" s="9"/>
      <c r="K629" s="4"/>
      <c r="L629" s="4"/>
      <c r="M629" s="9"/>
      <c r="N629" s="9"/>
      <c r="P629" s="154">
        <v>1995</v>
      </c>
      <c r="Q629" s="155">
        <v>1.98</v>
      </c>
      <c r="R629" s="155">
        <v>2.5499999999999998</v>
      </c>
      <c r="S629" s="3">
        <f t="shared" si="13"/>
        <v>1927</v>
      </c>
      <c r="T629" s="4" t="s">
        <v>173</v>
      </c>
      <c r="U629" s="2"/>
      <c r="X629" s="2"/>
      <c r="Y629" s="2"/>
      <c r="Z629" s="2"/>
      <c r="AB629" s="2"/>
    </row>
    <row r="630" spans="1:28" ht="12.75" customHeight="1" x14ac:dyDescent="0.25">
      <c r="A630" s="53" t="s">
        <v>182</v>
      </c>
      <c r="C630" s="2"/>
      <c r="G630" s="2"/>
      <c r="H630" s="2"/>
      <c r="I630" s="4"/>
      <c r="J630" s="9"/>
      <c r="K630" s="4"/>
      <c r="L630" s="4"/>
      <c r="M630" s="9"/>
      <c r="N630" s="9"/>
      <c r="P630" s="154">
        <v>1996</v>
      </c>
      <c r="Q630" s="155">
        <v>1.68</v>
      </c>
      <c r="R630" s="155">
        <v>2.52</v>
      </c>
      <c r="S630" s="3">
        <f t="shared" si="13"/>
        <v>1931</v>
      </c>
      <c r="T630" s="4" t="s">
        <v>173</v>
      </c>
      <c r="U630" s="2"/>
      <c r="X630" s="2"/>
      <c r="Y630" s="2"/>
      <c r="Z630" s="2"/>
      <c r="AB630" s="2"/>
    </row>
    <row r="631" spans="1:28" ht="12.75" customHeight="1" x14ac:dyDescent="0.25">
      <c r="A631" s="53" t="s">
        <v>183</v>
      </c>
      <c r="C631" s="2"/>
      <c r="G631" s="2"/>
      <c r="H631" s="2"/>
      <c r="I631" s="4"/>
      <c r="J631" s="9"/>
      <c r="K631" s="9"/>
      <c r="L631" s="9"/>
      <c r="M631" s="9"/>
      <c r="N631" s="9"/>
      <c r="P631" s="154">
        <v>1997</v>
      </c>
      <c r="Q631" s="155">
        <v>1.47</v>
      </c>
      <c r="R631" s="155">
        <v>2.4</v>
      </c>
      <c r="S631" s="3">
        <f t="shared" si="13"/>
        <v>1935</v>
      </c>
      <c r="T631" s="4" t="s">
        <v>173</v>
      </c>
      <c r="U631" s="2"/>
      <c r="X631" s="2"/>
      <c r="Y631" s="2"/>
      <c r="Z631" s="2"/>
      <c r="AB631" s="2"/>
    </row>
    <row r="632" spans="1:28" ht="12.75" customHeight="1" x14ac:dyDescent="0.25">
      <c r="A632" s="53" t="s">
        <v>184</v>
      </c>
      <c r="C632" s="2"/>
      <c r="G632" s="2"/>
      <c r="H632" s="2"/>
      <c r="I632" s="4"/>
      <c r="J632" s="9"/>
      <c r="K632" s="9"/>
      <c r="L632" s="9"/>
      <c r="M632" s="9"/>
      <c r="N632" s="86"/>
      <c r="O632" s="63"/>
      <c r="P632" s="154">
        <v>2001</v>
      </c>
      <c r="Q632" s="155">
        <v>1.26</v>
      </c>
      <c r="R632" s="155">
        <v>1.49</v>
      </c>
      <c r="S632" s="3">
        <f t="shared" si="13"/>
        <v>1939</v>
      </c>
      <c r="T632" s="4" t="s">
        <v>173</v>
      </c>
      <c r="U632" s="2"/>
      <c r="X632" s="2"/>
      <c r="Y632" s="2"/>
      <c r="Z632" s="2"/>
      <c r="AB632" s="2"/>
    </row>
    <row r="633" spans="1:28" ht="12.75" customHeight="1" x14ac:dyDescent="0.25">
      <c r="A633" s="53" t="s">
        <v>185</v>
      </c>
      <c r="C633" s="2"/>
      <c r="G633" s="2"/>
      <c r="H633" s="2"/>
      <c r="I633" s="4"/>
      <c r="J633" s="9"/>
      <c r="K633" s="9"/>
      <c r="L633" s="9"/>
      <c r="M633" s="9"/>
      <c r="N633" s="86"/>
      <c r="O633" s="63"/>
      <c r="P633" s="154">
        <v>2002</v>
      </c>
      <c r="Q633" s="155">
        <v>1.17</v>
      </c>
      <c r="R633" s="155">
        <v>1.73</v>
      </c>
      <c r="S633" s="3">
        <f t="shared" si="13"/>
        <v>1943</v>
      </c>
      <c r="T633" s="4" t="s">
        <v>173</v>
      </c>
      <c r="U633" s="2"/>
      <c r="X633" s="2"/>
      <c r="Y633" s="2"/>
      <c r="Z633" s="2"/>
      <c r="AB633" s="2"/>
    </row>
    <row r="634" spans="1:28" ht="12.75" customHeight="1" x14ac:dyDescent="0.25">
      <c r="A634" s="53" t="s">
        <v>186</v>
      </c>
      <c r="C634" s="2"/>
      <c r="G634" s="2"/>
      <c r="H634" s="2"/>
      <c r="I634" s="4"/>
      <c r="J634" s="9"/>
      <c r="K634" s="9"/>
      <c r="L634" s="9"/>
      <c r="M634" s="9"/>
      <c r="N634" s="86"/>
      <c r="O634" s="63"/>
      <c r="P634" s="154">
        <v>2006</v>
      </c>
      <c r="Q634" s="155">
        <v>1.1599999999999999</v>
      </c>
      <c r="R634" s="155">
        <v>1.95</v>
      </c>
      <c r="S634" s="3">
        <f t="shared" si="13"/>
        <v>1947</v>
      </c>
      <c r="T634" s="4" t="s">
        <v>173</v>
      </c>
      <c r="U634" s="2"/>
      <c r="X634" s="2"/>
      <c r="Y634" s="2"/>
      <c r="Z634" s="2"/>
      <c r="AB634" s="2"/>
    </row>
    <row r="635" spans="1:28" ht="12.75" customHeight="1" x14ac:dyDescent="0.25">
      <c r="A635" s="53" t="s">
        <v>187</v>
      </c>
      <c r="C635" s="2"/>
      <c r="G635" s="2"/>
      <c r="H635" s="2"/>
      <c r="I635" s="4"/>
      <c r="J635" s="9"/>
      <c r="K635" s="9"/>
      <c r="L635" s="9"/>
      <c r="M635" s="9"/>
      <c r="N635" s="87" t="s">
        <v>74</v>
      </c>
      <c r="O635" s="88"/>
      <c r="P635" s="154">
        <v>2009</v>
      </c>
      <c r="Q635" s="155">
        <v>1.31</v>
      </c>
      <c r="R635" s="155">
        <v>1.69</v>
      </c>
      <c r="S635" s="3">
        <f t="shared" si="13"/>
        <v>1951</v>
      </c>
      <c r="T635" s="4" t="s">
        <v>173</v>
      </c>
      <c r="U635" s="2"/>
      <c r="X635" s="2"/>
      <c r="Y635" s="2"/>
      <c r="Z635" s="2"/>
      <c r="AB635" s="2"/>
    </row>
    <row r="636" spans="1:28" ht="12.75" customHeight="1" x14ac:dyDescent="0.25">
      <c r="A636" s="53" t="s">
        <v>188</v>
      </c>
      <c r="C636" s="2"/>
      <c r="G636" s="2"/>
      <c r="H636" s="2"/>
      <c r="I636" s="4"/>
      <c r="J636" s="9"/>
      <c r="K636" s="9"/>
      <c r="L636" s="9"/>
      <c r="M636" s="9"/>
      <c r="N636" s="84" t="s">
        <v>259</v>
      </c>
      <c r="O636" s="85"/>
      <c r="P636" s="154">
        <v>2010</v>
      </c>
      <c r="Q636" s="155">
        <v>1.43</v>
      </c>
      <c r="R636" s="155">
        <v>1.86</v>
      </c>
      <c r="S636" s="3">
        <f t="shared" si="13"/>
        <v>1955</v>
      </c>
      <c r="T636" s="4" t="s">
        <v>173</v>
      </c>
      <c r="U636" s="2"/>
      <c r="X636" s="2"/>
      <c r="Y636" s="2"/>
      <c r="Z636" s="2"/>
      <c r="AB636" s="2"/>
    </row>
    <row r="637" spans="1:28" ht="12.75" customHeight="1" x14ac:dyDescent="0.2">
      <c r="A637" s="2" t="s">
        <v>282</v>
      </c>
      <c r="C637" s="2"/>
      <c r="G637" s="2"/>
      <c r="H637" s="2"/>
      <c r="I637" s="4"/>
      <c r="J637" s="9"/>
      <c r="K637" s="9"/>
      <c r="L637" s="9"/>
      <c r="M637" s="9"/>
      <c r="N637" s="84" t="s">
        <v>25</v>
      </c>
      <c r="O637" s="84" t="s">
        <v>24</v>
      </c>
      <c r="P637" s="154">
        <v>2011</v>
      </c>
      <c r="Q637" s="156">
        <v>1.48</v>
      </c>
      <c r="R637" s="156">
        <v>1.76</v>
      </c>
      <c r="S637" s="3">
        <f t="shared" si="13"/>
        <v>1959</v>
      </c>
      <c r="T637" s="4" t="s">
        <v>173</v>
      </c>
      <c r="U637" s="2"/>
      <c r="X637" s="2"/>
      <c r="Y637" s="2"/>
      <c r="Z637" s="2"/>
      <c r="AB637" s="2"/>
    </row>
    <row r="638" spans="1:28" ht="12.75" customHeight="1" x14ac:dyDescent="0.2">
      <c r="A638" s="2"/>
      <c r="C638" s="2"/>
      <c r="G638" s="2"/>
      <c r="H638" s="2"/>
      <c r="I638" s="4"/>
      <c r="J638" s="9"/>
      <c r="K638" s="9"/>
      <c r="L638" s="9"/>
      <c r="M638" s="9"/>
      <c r="N638" s="63"/>
      <c r="O638" s="63"/>
      <c r="P638" s="154">
        <v>2012</v>
      </c>
      <c r="Q638" s="156"/>
      <c r="R638" s="156"/>
      <c r="S638" s="3">
        <f t="shared" si="13"/>
        <v>1963</v>
      </c>
      <c r="T638" s="4" t="s">
        <v>173</v>
      </c>
      <c r="U638" s="2"/>
      <c r="X638" s="2"/>
      <c r="Y638" s="2"/>
      <c r="Z638" s="2"/>
      <c r="AB638" s="2"/>
    </row>
    <row r="639" spans="1:28" ht="12.75" customHeight="1" x14ac:dyDescent="0.2">
      <c r="A639" s="2"/>
      <c r="C639" s="2"/>
      <c r="G639" s="2"/>
      <c r="H639" s="2"/>
      <c r="I639" s="4"/>
      <c r="J639" s="9"/>
      <c r="K639" s="9"/>
      <c r="L639" s="9"/>
      <c r="M639" s="9"/>
      <c r="N639" s="82">
        <v>1.42</v>
      </c>
      <c r="O639" s="83">
        <v>2.15</v>
      </c>
      <c r="P639" s="154">
        <v>2013</v>
      </c>
      <c r="Q639" s="156">
        <v>1.5</v>
      </c>
      <c r="R639" s="156">
        <v>2.0910000000000002</v>
      </c>
      <c r="S639" s="3">
        <f t="shared" si="13"/>
        <v>1967</v>
      </c>
      <c r="T639" s="4" t="s">
        <v>173</v>
      </c>
      <c r="U639" s="2"/>
      <c r="X639" s="2"/>
      <c r="Y639" s="2"/>
      <c r="Z639" s="2"/>
      <c r="AB639" s="2"/>
    </row>
    <row r="640" spans="1:28" ht="12.75" customHeight="1" x14ac:dyDescent="0.2">
      <c r="A640" s="2"/>
      <c r="C640" s="2"/>
      <c r="G640" s="2"/>
      <c r="H640" s="2"/>
      <c r="I640" s="4"/>
      <c r="J640" s="9"/>
      <c r="K640" s="9"/>
      <c r="L640" s="9"/>
      <c r="M640" s="9"/>
      <c r="N640" s="82">
        <v>1.31</v>
      </c>
      <c r="O640" s="83">
        <v>1.98</v>
      </c>
      <c r="P640" s="154">
        <v>2014</v>
      </c>
      <c r="Q640" s="156">
        <v>1.68</v>
      </c>
      <c r="R640" s="156">
        <v>2.58</v>
      </c>
      <c r="S640" s="3">
        <f t="shared" si="13"/>
        <v>1971</v>
      </c>
      <c r="T640" s="4" t="s">
        <v>173</v>
      </c>
      <c r="U640" s="2"/>
      <c r="X640" s="2"/>
      <c r="Y640" s="2"/>
      <c r="Z640" s="2"/>
      <c r="AB640" s="2"/>
    </row>
    <row r="641" spans="1:28" ht="12.75" customHeight="1" x14ac:dyDescent="0.2">
      <c r="A641" s="2"/>
      <c r="C641" s="2"/>
      <c r="G641" s="2"/>
      <c r="H641" s="2"/>
      <c r="I641" s="4"/>
      <c r="J641" s="9"/>
      <c r="K641" s="9"/>
      <c r="L641" s="9"/>
      <c r="M641" s="9"/>
      <c r="N641" s="86"/>
      <c r="O641" s="63"/>
      <c r="P641" s="154">
        <v>2015</v>
      </c>
      <c r="Q641" s="157">
        <v>1.5117920000000002</v>
      </c>
      <c r="R641" s="157">
        <v>2.0653099999999998</v>
      </c>
      <c r="S641" s="3">
        <f t="shared" si="13"/>
        <v>1975</v>
      </c>
      <c r="T641" s="4" t="s">
        <v>173</v>
      </c>
      <c r="U641" s="2"/>
      <c r="X641" s="2"/>
      <c r="Y641" s="2"/>
      <c r="Z641" s="2"/>
      <c r="AB641" s="2"/>
    </row>
    <row r="642" spans="1:28" ht="12.75" customHeight="1" x14ac:dyDescent="0.2">
      <c r="A642" s="2"/>
      <c r="C642" s="2"/>
      <c r="G642" s="2"/>
      <c r="H642" s="2"/>
      <c r="I642" s="4"/>
      <c r="J642" s="9"/>
      <c r="K642" s="9"/>
      <c r="L642" s="9"/>
      <c r="M642" s="9"/>
      <c r="N642" s="86"/>
      <c r="O642" s="63"/>
      <c r="P642" s="156">
        <v>2016</v>
      </c>
      <c r="Q642" s="156">
        <v>1.03</v>
      </c>
      <c r="R642" s="156">
        <v>1.67</v>
      </c>
      <c r="S642" s="3">
        <f t="shared" si="13"/>
        <v>1979</v>
      </c>
      <c r="T642" s="4" t="s">
        <v>173</v>
      </c>
      <c r="U642" s="2"/>
      <c r="X642" s="2"/>
      <c r="Y642" s="2"/>
      <c r="Z642" s="2"/>
      <c r="AB642" s="2"/>
    </row>
    <row r="643" spans="1:28" ht="12.75" customHeight="1" x14ac:dyDescent="0.2">
      <c r="A643" s="2"/>
      <c r="C643" s="2"/>
      <c r="G643" s="2"/>
      <c r="H643" s="2"/>
      <c r="I643" s="4"/>
      <c r="J643" s="9"/>
      <c r="K643" s="9"/>
      <c r="L643" s="9"/>
      <c r="M643" s="9"/>
      <c r="N643" s="86"/>
      <c r="O643" s="63"/>
      <c r="S643" s="3">
        <f t="shared" si="13"/>
        <v>1983</v>
      </c>
      <c r="T643" s="4" t="s">
        <v>173</v>
      </c>
      <c r="U643" s="2"/>
      <c r="X643" s="2"/>
      <c r="Y643" s="2"/>
      <c r="Z643" s="2"/>
      <c r="AB643" s="2"/>
    </row>
    <row r="644" spans="1:28" ht="12.75" customHeight="1" x14ac:dyDescent="0.2">
      <c r="A644" s="2"/>
      <c r="C644" s="2"/>
      <c r="G644" s="2"/>
      <c r="H644" s="2"/>
      <c r="I644" s="4"/>
      <c r="J644" s="9"/>
      <c r="K644" s="9"/>
      <c r="L644" s="9"/>
      <c r="M644" s="9"/>
      <c r="N644" s="86"/>
      <c r="O644" s="63"/>
      <c r="S644" s="3">
        <f t="shared" si="13"/>
        <v>1987</v>
      </c>
      <c r="T644" s="4" t="s">
        <v>173</v>
      </c>
      <c r="U644" s="2"/>
      <c r="X644" s="2"/>
      <c r="Y644" s="2"/>
      <c r="Z644" s="2"/>
      <c r="AB644" s="2"/>
    </row>
    <row r="645" spans="1:28" ht="12.75" customHeight="1" x14ac:dyDescent="0.2">
      <c r="A645" s="2"/>
      <c r="C645" s="2"/>
      <c r="G645" s="2"/>
      <c r="H645" s="2"/>
      <c r="I645" s="4"/>
      <c r="J645" s="9"/>
      <c r="K645" s="9"/>
      <c r="L645" s="9"/>
      <c r="M645" s="9"/>
      <c r="N645" s="86"/>
      <c r="O645" s="63"/>
      <c r="S645" s="3">
        <f t="shared" si="13"/>
        <v>1991</v>
      </c>
      <c r="T645" s="4" t="s">
        <v>173</v>
      </c>
      <c r="U645" s="2"/>
      <c r="X645" s="2"/>
      <c r="Y645" s="2"/>
      <c r="Z645" s="2"/>
      <c r="AB645" s="2"/>
    </row>
    <row r="646" spans="1:28" ht="12.75" customHeight="1" x14ac:dyDescent="0.2">
      <c r="A646" s="2"/>
      <c r="C646" s="2"/>
      <c r="G646" s="2"/>
      <c r="H646" s="2"/>
      <c r="I646" s="4"/>
      <c r="J646" s="9"/>
      <c r="K646" s="9"/>
      <c r="L646" s="9"/>
      <c r="M646" s="9"/>
      <c r="N646" s="86"/>
      <c r="O646" s="63"/>
      <c r="S646" s="3">
        <f t="shared" si="13"/>
        <v>1995</v>
      </c>
      <c r="T646" s="4" t="s">
        <v>173</v>
      </c>
      <c r="U646" s="2"/>
      <c r="X646" s="2"/>
      <c r="Y646" s="2"/>
      <c r="Z646" s="2"/>
      <c r="AB646" s="2"/>
    </row>
    <row r="647" spans="1:28" ht="12.75" customHeight="1" x14ac:dyDescent="0.2">
      <c r="A647" s="2"/>
      <c r="C647" s="2"/>
      <c r="G647" s="2"/>
      <c r="H647" s="2"/>
      <c r="I647" s="4"/>
      <c r="J647" s="9"/>
      <c r="K647" s="9"/>
      <c r="L647" s="9"/>
      <c r="M647" s="9"/>
      <c r="N647" s="86"/>
      <c r="O647" s="63"/>
      <c r="S647" s="3">
        <f t="shared" si="13"/>
        <v>1999</v>
      </c>
      <c r="T647" s="4" t="s">
        <v>173</v>
      </c>
      <c r="U647" s="2"/>
      <c r="X647" s="2"/>
      <c r="Y647" s="2"/>
      <c r="Z647" s="2"/>
      <c r="AB647" s="2"/>
    </row>
    <row r="648" spans="1:28" ht="12.75" customHeight="1" x14ac:dyDescent="0.2">
      <c r="A648" s="2"/>
      <c r="C648" s="2"/>
      <c r="G648" s="2"/>
      <c r="H648" s="2"/>
      <c r="I648" s="4"/>
      <c r="J648" s="9"/>
      <c r="K648" s="9"/>
      <c r="L648" s="9"/>
      <c r="M648" s="9"/>
      <c r="N648" s="86"/>
      <c r="O648" s="63"/>
      <c r="S648" s="3">
        <f t="shared" si="13"/>
        <v>2003</v>
      </c>
      <c r="T648" s="4" t="s">
        <v>173</v>
      </c>
      <c r="U648" s="2"/>
      <c r="X648" s="2"/>
      <c r="Y648" s="2"/>
      <c r="Z648" s="2"/>
      <c r="AB648" s="2"/>
    </row>
    <row r="649" spans="1:28" ht="12.75" customHeight="1" x14ac:dyDescent="0.2">
      <c r="A649" s="2"/>
      <c r="C649" s="2"/>
      <c r="G649" s="2"/>
      <c r="H649" s="2"/>
      <c r="I649" s="4"/>
      <c r="J649" s="9"/>
      <c r="K649" s="9"/>
      <c r="L649" s="9"/>
      <c r="M649" s="9"/>
      <c r="N649" s="86"/>
      <c r="O649" s="63"/>
      <c r="P649" s="47"/>
      <c r="Q649" s="48" t="s">
        <v>168</v>
      </c>
      <c r="R649" s="47"/>
      <c r="S649" s="3">
        <f t="shared" si="13"/>
        <v>2007</v>
      </c>
      <c r="T649" s="4" t="s">
        <v>173</v>
      </c>
      <c r="U649" s="2"/>
      <c r="X649" s="2"/>
      <c r="Y649" s="2"/>
      <c r="Z649" s="2"/>
      <c r="AB649" s="2"/>
    </row>
    <row r="650" spans="1:28" ht="12.75" customHeight="1" x14ac:dyDescent="0.2">
      <c r="A650" s="2"/>
      <c r="C650" s="2"/>
      <c r="G650" s="2"/>
      <c r="H650" s="2"/>
      <c r="I650" s="4"/>
      <c r="J650" s="9"/>
      <c r="K650" s="9"/>
      <c r="L650" s="9"/>
      <c r="M650" s="9"/>
      <c r="N650" s="86"/>
      <c r="O650" s="63"/>
      <c r="P650" s="153" t="s">
        <v>80</v>
      </c>
      <c r="Q650" s="153" t="s">
        <v>25</v>
      </c>
      <c r="R650" s="153" t="s">
        <v>24</v>
      </c>
      <c r="S650" s="2">
        <v>2011</v>
      </c>
      <c r="T650" s="4" t="s">
        <v>173</v>
      </c>
      <c r="U650" s="2"/>
      <c r="X650" s="2"/>
      <c r="Y650" s="2"/>
      <c r="Z650" s="2"/>
      <c r="AB650" s="2"/>
    </row>
    <row r="651" spans="1:28" ht="12.75" customHeight="1" x14ac:dyDescent="0.2">
      <c r="A651" s="2"/>
      <c r="C651" s="2"/>
      <c r="G651" s="2"/>
      <c r="H651" s="2"/>
      <c r="I651" s="4"/>
      <c r="J651" s="9"/>
      <c r="K651" s="9"/>
      <c r="L651" s="9"/>
      <c r="M651" s="9"/>
      <c r="N651" s="86"/>
      <c r="O651" s="63"/>
      <c r="P651" s="171">
        <v>1893</v>
      </c>
      <c r="Q651" s="172">
        <v>3.58</v>
      </c>
      <c r="R651" s="172">
        <v>3.58</v>
      </c>
      <c r="S651">
        <v>2015</v>
      </c>
      <c r="U651" s="2"/>
      <c r="X651" s="2"/>
      <c r="Y651" s="2"/>
      <c r="Z651" s="2"/>
      <c r="AB651" s="2"/>
    </row>
    <row r="652" spans="1:28" ht="12.75" customHeight="1" x14ac:dyDescent="0.2">
      <c r="A652" s="2"/>
      <c r="C652" s="2"/>
      <c r="G652" s="2"/>
      <c r="H652" s="2"/>
      <c r="I652" s="4"/>
      <c r="J652" s="9"/>
      <c r="K652" s="9"/>
      <c r="L652" s="9"/>
      <c r="M652" s="9"/>
      <c r="N652" s="9"/>
      <c r="P652" s="171">
        <v>1926</v>
      </c>
      <c r="Q652" s="172">
        <v>1.85</v>
      </c>
      <c r="R652" s="172">
        <v>2.68</v>
      </c>
      <c r="S652">
        <v>2019</v>
      </c>
      <c r="U652" s="2"/>
      <c r="X652" s="2"/>
      <c r="Y652" s="2"/>
      <c r="Z652" s="2"/>
      <c r="AB652" s="2"/>
    </row>
    <row r="653" spans="1:28" ht="12.75" customHeight="1" x14ac:dyDescent="0.2">
      <c r="A653" s="2"/>
      <c r="C653" s="2"/>
      <c r="G653" s="2"/>
      <c r="H653" s="2"/>
      <c r="I653" s="4"/>
      <c r="J653" s="9"/>
      <c r="K653" s="9"/>
      <c r="L653" s="9"/>
      <c r="M653" s="9"/>
      <c r="N653" s="9"/>
      <c r="P653" s="171">
        <v>1938</v>
      </c>
      <c r="Q653" s="172">
        <v>1.69</v>
      </c>
      <c r="R653" s="172">
        <v>2.3199999999999998</v>
      </c>
      <c r="U653" s="2"/>
      <c r="X653" s="2"/>
      <c r="Y653" s="2"/>
      <c r="Z653" s="2"/>
      <c r="AB653" s="2"/>
    </row>
    <row r="654" spans="1:28" ht="12.75" customHeight="1" x14ac:dyDescent="0.2">
      <c r="A654" s="2"/>
      <c r="C654" s="2"/>
      <c r="G654" s="2"/>
      <c r="H654" s="2"/>
      <c r="I654" s="4"/>
      <c r="J654" s="9"/>
      <c r="K654" s="9"/>
      <c r="L654" s="9"/>
      <c r="M654" s="9"/>
      <c r="N654" s="9"/>
      <c r="P654" s="171">
        <v>1954</v>
      </c>
      <c r="Q654" s="172">
        <v>1.35</v>
      </c>
      <c r="R654" s="172">
        <v>1.76</v>
      </c>
      <c r="U654" s="2"/>
      <c r="X654" s="2"/>
      <c r="Y654" s="2"/>
      <c r="Z654" s="2"/>
      <c r="AB654" s="2"/>
    </row>
    <row r="655" spans="1:28" ht="12.75" customHeight="1" x14ac:dyDescent="0.2">
      <c r="A655" s="2"/>
      <c r="C655" s="2"/>
      <c r="G655" s="2"/>
      <c r="H655" s="2"/>
      <c r="I655" s="4"/>
      <c r="J655" s="9"/>
      <c r="K655" s="4"/>
      <c r="L655" s="4"/>
      <c r="M655" s="9"/>
      <c r="N655" s="9"/>
      <c r="P655" s="173">
        <v>2016</v>
      </c>
      <c r="Q655" s="174">
        <v>1.03</v>
      </c>
      <c r="R655" s="174">
        <v>1.67</v>
      </c>
      <c r="U655" s="2"/>
      <c r="X655" s="2"/>
      <c r="Y655" s="2"/>
      <c r="Z655" s="2"/>
      <c r="AB655" s="2"/>
    </row>
    <row r="656" spans="1:28" ht="12.75" customHeight="1" x14ac:dyDescent="0.2">
      <c r="A656" s="2"/>
      <c r="C656" s="2"/>
      <c r="G656" s="2"/>
      <c r="H656" s="2"/>
      <c r="I656" s="4"/>
      <c r="J656" s="9"/>
      <c r="K656" s="4"/>
      <c r="L656" s="4"/>
      <c r="M656" s="9"/>
      <c r="N656" s="9"/>
      <c r="Q656" s="170"/>
      <c r="R656" s="170"/>
      <c r="U656" s="2"/>
      <c r="X656" s="2"/>
      <c r="Y656" s="2"/>
      <c r="Z656" s="2"/>
      <c r="AB656" s="2"/>
    </row>
    <row r="657" spans="1:28" ht="12.75" customHeight="1" x14ac:dyDescent="0.2">
      <c r="A657" s="2"/>
      <c r="C657" s="2"/>
      <c r="G657" s="2"/>
      <c r="H657" s="2"/>
      <c r="I657" s="4"/>
      <c r="J657" s="9"/>
      <c r="K657" s="4"/>
      <c r="L657" s="4"/>
      <c r="M657" s="9"/>
      <c r="N657" s="9"/>
      <c r="Q657" s="170"/>
      <c r="R657" s="170"/>
      <c r="U657" s="2"/>
      <c r="X657" s="2"/>
      <c r="Y657" s="2"/>
      <c r="Z657" s="2"/>
      <c r="AB657" s="2"/>
    </row>
    <row r="658" spans="1:28" ht="12.75" customHeight="1" x14ac:dyDescent="0.2">
      <c r="A658" s="2"/>
      <c r="C658" s="2"/>
      <c r="G658" s="2"/>
      <c r="H658" s="2"/>
      <c r="I658" s="4"/>
      <c r="J658" s="9"/>
      <c r="K658" s="4"/>
      <c r="L658" s="4"/>
      <c r="M658" s="9"/>
      <c r="N658" s="9"/>
      <c r="P658" s="47"/>
      <c r="Q658" s="48" t="s">
        <v>330</v>
      </c>
      <c r="R658" s="47"/>
      <c r="U658" s="2"/>
      <c r="X658" s="2"/>
      <c r="Y658" s="2"/>
      <c r="Z658" s="2"/>
      <c r="AB658" s="2"/>
    </row>
    <row r="659" spans="1:28" ht="12.75" customHeight="1" x14ac:dyDescent="0.2">
      <c r="A659" s="2"/>
      <c r="C659" s="2"/>
      <c r="G659" s="2"/>
      <c r="H659" s="2"/>
      <c r="I659" s="4"/>
      <c r="J659" s="9"/>
      <c r="K659" s="4"/>
      <c r="L659" s="4"/>
      <c r="M659" s="9"/>
      <c r="N659" s="9"/>
      <c r="P659" s="153" t="s">
        <v>80</v>
      </c>
      <c r="Q659" s="153" t="s">
        <v>25</v>
      </c>
      <c r="R659" s="153" t="s">
        <v>24</v>
      </c>
      <c r="U659" s="2"/>
      <c r="X659" s="2"/>
      <c r="Y659" s="2"/>
      <c r="Z659" s="2"/>
      <c r="AB659" s="2"/>
    </row>
    <row r="660" spans="1:28" ht="12.75" customHeight="1" x14ac:dyDescent="0.2">
      <c r="A660" s="2"/>
      <c r="C660" s="2"/>
      <c r="G660" s="2"/>
      <c r="H660" s="2"/>
      <c r="I660" s="4"/>
      <c r="J660" s="9"/>
      <c r="K660" s="4"/>
      <c r="L660" s="4"/>
      <c r="M660" s="9"/>
      <c r="N660" s="9"/>
      <c r="P660" s="154">
        <v>1893</v>
      </c>
      <c r="Q660" s="169">
        <v>0.16</v>
      </c>
      <c r="R660" s="169">
        <v>0.16</v>
      </c>
      <c r="U660" s="2"/>
      <c r="X660" s="2"/>
      <c r="Y660" s="2"/>
      <c r="Z660" s="2"/>
      <c r="AB660" s="2"/>
    </row>
    <row r="661" spans="1:28" ht="12.75" customHeight="1" x14ac:dyDescent="0.2">
      <c r="A661" s="2"/>
      <c r="C661" s="2"/>
      <c r="G661" s="2"/>
      <c r="H661" s="2"/>
      <c r="I661" s="4"/>
      <c r="J661" s="9"/>
      <c r="K661" s="4"/>
      <c r="L661" s="4"/>
      <c r="M661" s="9"/>
      <c r="N661" s="9"/>
      <c r="P661" s="154">
        <v>1926</v>
      </c>
      <c r="Q661" s="169">
        <v>8.6999999999999994E-2</v>
      </c>
      <c r="R661" s="169">
        <v>0.125</v>
      </c>
      <c r="U661" s="2"/>
      <c r="X661" s="2"/>
      <c r="Y661" s="2"/>
      <c r="Z661" s="2"/>
      <c r="AB661" s="2"/>
    </row>
    <row r="662" spans="1:28" ht="12.75" customHeight="1" x14ac:dyDescent="0.2">
      <c r="A662" s="2"/>
      <c r="C662" s="2"/>
      <c r="G662" s="2"/>
      <c r="H662" s="2"/>
      <c r="I662" s="4"/>
      <c r="J662" s="9"/>
      <c r="K662" s="4"/>
      <c r="L662" s="4"/>
      <c r="M662" s="9"/>
      <c r="N662" s="9"/>
      <c r="P662" s="154">
        <v>1938</v>
      </c>
      <c r="Q662" s="4">
        <v>0.11899999999999999</v>
      </c>
      <c r="R662" s="4">
        <v>8.6999999999999994E-2</v>
      </c>
      <c r="U662" s="2"/>
      <c r="X662" s="2"/>
      <c r="Y662" s="2"/>
      <c r="Z662" s="2"/>
      <c r="AB662" s="2"/>
    </row>
    <row r="663" spans="1:28" ht="12.75" customHeight="1" x14ac:dyDescent="0.2">
      <c r="A663" s="2"/>
      <c r="C663" s="2"/>
      <c r="G663" s="2"/>
      <c r="H663" s="2"/>
      <c r="I663" s="4"/>
      <c r="J663" s="9"/>
      <c r="K663" s="4"/>
      <c r="L663" s="4"/>
      <c r="M663" s="9"/>
      <c r="N663" s="9"/>
      <c r="P663" s="154">
        <v>1954</v>
      </c>
      <c r="Q663" s="169">
        <v>7.8E-2</v>
      </c>
      <c r="R663" s="169">
        <v>7.8E-2</v>
      </c>
      <c r="U663" s="2"/>
      <c r="X663" s="2"/>
      <c r="Y663" s="2"/>
      <c r="Z663" s="2"/>
      <c r="AB663" s="2"/>
    </row>
    <row r="664" spans="1:28" ht="12.75" customHeight="1" x14ac:dyDescent="0.2">
      <c r="A664" s="2"/>
      <c r="C664" s="2"/>
      <c r="G664" s="2"/>
      <c r="H664" s="2"/>
      <c r="I664" s="4"/>
      <c r="J664" s="9"/>
      <c r="K664" s="4"/>
      <c r="L664" s="4"/>
      <c r="M664" s="9"/>
      <c r="N664" s="9"/>
      <c r="P664" s="156">
        <v>2016</v>
      </c>
      <c r="Q664" s="157">
        <v>0.08</v>
      </c>
      <c r="R664" s="157">
        <v>0.11</v>
      </c>
      <c r="U664" s="2"/>
      <c r="X664" s="2"/>
      <c r="Y664" s="2"/>
      <c r="Z664" s="2"/>
      <c r="AB664" s="2"/>
    </row>
    <row r="665" spans="1:28" ht="12.75" customHeight="1" x14ac:dyDescent="0.2">
      <c r="A665" s="2"/>
      <c r="C665" s="2"/>
      <c r="G665" s="2"/>
      <c r="H665" s="2"/>
      <c r="I665" s="4"/>
      <c r="J665" s="9"/>
      <c r="K665" s="9"/>
      <c r="L665" s="9"/>
      <c r="M665" s="9"/>
      <c r="N665" s="9"/>
      <c r="U665" s="2"/>
      <c r="X665" s="2"/>
      <c r="Y665" s="2"/>
      <c r="Z665" s="2"/>
      <c r="AB665" s="2"/>
    </row>
    <row r="666" spans="1:28" ht="12.75" customHeight="1" x14ac:dyDescent="0.2">
      <c r="A666" s="2"/>
      <c r="C666" s="2"/>
      <c r="G666" s="2"/>
      <c r="H666" s="2"/>
      <c r="I666" s="4"/>
      <c r="J666" s="9"/>
      <c r="K666" s="9"/>
      <c r="L666" s="9"/>
      <c r="M666" s="9"/>
      <c r="N666" s="9"/>
      <c r="U666" s="2"/>
      <c r="X666" s="2"/>
      <c r="Y666" s="2"/>
      <c r="Z666" s="2"/>
      <c r="AB666" s="2"/>
    </row>
    <row r="667" spans="1:28" ht="12.75" customHeight="1" x14ac:dyDescent="0.2">
      <c r="A667" s="2"/>
      <c r="C667" s="2"/>
      <c r="G667" s="2"/>
      <c r="H667" s="2"/>
      <c r="I667" s="4"/>
      <c r="J667" s="9"/>
      <c r="K667" s="9"/>
      <c r="L667" s="9"/>
      <c r="M667" s="9"/>
      <c r="N667" s="9"/>
      <c r="U667" s="2"/>
      <c r="X667" s="2"/>
      <c r="Y667" s="2"/>
      <c r="Z667" s="2"/>
      <c r="AB667" s="2"/>
    </row>
    <row r="668" spans="1:28" ht="12.75" customHeight="1" x14ac:dyDescent="0.2">
      <c r="A668" s="2"/>
      <c r="C668" s="2"/>
      <c r="G668" s="2"/>
      <c r="H668" s="2"/>
      <c r="I668" s="4"/>
      <c r="J668" s="9"/>
      <c r="K668" s="9"/>
      <c r="L668" s="9"/>
      <c r="M668" s="9"/>
      <c r="N668" s="9"/>
      <c r="U668" s="2"/>
      <c r="X668" s="2"/>
      <c r="Y668" s="2"/>
      <c r="Z668" s="2"/>
      <c r="AB668" s="2"/>
    </row>
    <row r="669" spans="1:28" ht="12.75" customHeight="1" x14ac:dyDescent="0.2">
      <c r="A669" s="2"/>
      <c r="C669" s="2"/>
      <c r="G669" s="2"/>
      <c r="H669" s="2"/>
      <c r="I669" s="4"/>
      <c r="J669" s="9"/>
      <c r="K669" s="9"/>
      <c r="L669" s="9"/>
      <c r="M669" s="9"/>
      <c r="N669" s="9"/>
      <c r="U669" s="2"/>
      <c r="X669" s="2"/>
      <c r="Y669" s="2"/>
      <c r="Z669" s="2"/>
      <c r="AB669" s="2"/>
    </row>
    <row r="670" spans="1:28" ht="12.75" customHeight="1" x14ac:dyDescent="0.2">
      <c r="A670" s="2"/>
      <c r="C670" s="2"/>
      <c r="G670" s="2"/>
      <c r="H670" s="2"/>
      <c r="I670" s="4"/>
      <c r="J670" s="9"/>
      <c r="K670" s="9"/>
      <c r="L670" s="9"/>
      <c r="M670" s="9"/>
      <c r="N670" s="9"/>
      <c r="U670" s="2"/>
      <c r="X670" s="2"/>
      <c r="Y670" s="2"/>
      <c r="Z670" s="2"/>
      <c r="AB670" s="2"/>
    </row>
    <row r="671" spans="1:28" ht="12.75" customHeight="1" x14ac:dyDescent="0.2">
      <c r="A671" s="2"/>
      <c r="C671" s="2"/>
      <c r="G671" s="2"/>
      <c r="H671" s="2"/>
      <c r="I671" s="4"/>
      <c r="J671" s="9"/>
      <c r="K671" s="9"/>
      <c r="L671" s="9"/>
      <c r="M671" s="9"/>
      <c r="N671" s="9"/>
      <c r="U671" s="2"/>
      <c r="X671" s="2"/>
      <c r="Y671" s="2"/>
      <c r="Z671" s="2"/>
      <c r="AB671" s="2"/>
    </row>
    <row r="672" spans="1:28" ht="12.75" customHeight="1" x14ac:dyDescent="0.2">
      <c r="A672" s="2"/>
      <c r="C672" s="2"/>
      <c r="G672" s="2"/>
      <c r="H672" s="2"/>
      <c r="I672" s="4"/>
      <c r="J672" s="9"/>
      <c r="K672" s="9"/>
      <c r="L672" s="9"/>
      <c r="M672" s="9"/>
      <c r="N672" s="9"/>
      <c r="U672" s="2"/>
      <c r="X672" s="2"/>
      <c r="Y672" s="2"/>
      <c r="Z672" s="2"/>
      <c r="AB672" s="2"/>
    </row>
    <row r="673" spans="1:28" ht="12.75" customHeight="1" x14ac:dyDescent="0.2">
      <c r="A673" s="2"/>
      <c r="C673" s="2"/>
      <c r="G673" s="2"/>
      <c r="H673" s="2"/>
      <c r="I673" s="4"/>
      <c r="J673" s="9"/>
      <c r="K673" s="9"/>
      <c r="L673" s="9"/>
      <c r="M673" s="9"/>
      <c r="N673" s="9"/>
      <c r="U673" s="2"/>
      <c r="X673" s="2"/>
      <c r="Y673" s="2"/>
      <c r="Z673" s="2"/>
      <c r="AB673" s="2"/>
    </row>
    <row r="674" spans="1:28" ht="12.75" customHeight="1" x14ac:dyDescent="0.2">
      <c r="A674" s="2"/>
      <c r="C674" s="2"/>
      <c r="G674" s="2"/>
      <c r="H674" s="2"/>
      <c r="I674" s="4"/>
      <c r="J674" s="9"/>
      <c r="K674" s="9"/>
      <c r="L674" s="9"/>
      <c r="M674" s="9"/>
      <c r="N674" s="9"/>
      <c r="U674" s="2"/>
      <c r="X674" s="2"/>
      <c r="Y674" s="2"/>
      <c r="Z674" s="2"/>
      <c r="AB674" s="2"/>
    </row>
    <row r="675" spans="1:28" ht="12.75" customHeight="1" x14ac:dyDescent="0.2">
      <c r="A675" s="2"/>
      <c r="C675" s="2"/>
      <c r="G675" s="2"/>
      <c r="H675" s="2"/>
      <c r="I675" s="4"/>
      <c r="J675" s="9"/>
      <c r="K675" s="9"/>
      <c r="L675" s="9"/>
      <c r="M675" s="9"/>
      <c r="N675" s="9"/>
      <c r="U675" s="2"/>
      <c r="X675" s="2"/>
      <c r="Y675" s="2"/>
      <c r="Z675" s="2"/>
      <c r="AB675" s="2"/>
    </row>
    <row r="676" spans="1:28" ht="12.75" customHeight="1" x14ac:dyDescent="0.2">
      <c r="A676" s="2"/>
      <c r="C676" s="2"/>
      <c r="G676" s="2"/>
      <c r="H676" s="2"/>
      <c r="I676" s="4"/>
      <c r="J676" s="9"/>
      <c r="K676" s="9"/>
      <c r="L676" s="9"/>
      <c r="M676" s="9"/>
      <c r="N676" s="9"/>
      <c r="U676" s="2"/>
      <c r="X676" s="2"/>
      <c r="Y676" s="2"/>
      <c r="Z676" s="2"/>
      <c r="AB676" s="2"/>
    </row>
    <row r="677" spans="1:28" ht="12.75" customHeight="1" x14ac:dyDescent="0.2">
      <c r="A677" s="2"/>
      <c r="C677" s="2"/>
      <c r="G677" s="2"/>
      <c r="H677" s="2"/>
      <c r="I677" s="4"/>
      <c r="J677" s="9"/>
      <c r="K677" s="9"/>
      <c r="L677" s="9"/>
      <c r="M677" s="9"/>
      <c r="N677" s="9"/>
      <c r="U677" s="2"/>
      <c r="X677" s="2"/>
      <c r="Y677" s="2"/>
      <c r="Z677" s="2"/>
      <c r="AB677" s="2"/>
    </row>
    <row r="678" spans="1:28" ht="12.75" customHeight="1" x14ac:dyDescent="0.2">
      <c r="A678" s="2"/>
      <c r="C678" s="2"/>
      <c r="G678" s="2"/>
      <c r="H678" s="2"/>
      <c r="I678" s="4"/>
      <c r="J678" s="9"/>
      <c r="K678" s="9"/>
      <c r="L678" s="9"/>
      <c r="M678" s="9"/>
      <c r="N678" s="9"/>
      <c r="U678" s="2"/>
      <c r="X678" s="2"/>
      <c r="Y678" s="2"/>
      <c r="Z678" s="2"/>
      <c r="AB678" s="2"/>
    </row>
    <row r="679" spans="1:28" ht="12.75" customHeight="1" x14ac:dyDescent="0.2">
      <c r="A679" s="2"/>
      <c r="C679" s="2"/>
      <c r="G679" s="2"/>
      <c r="H679" s="2"/>
      <c r="I679" s="4"/>
      <c r="J679" s="9"/>
      <c r="K679" s="9"/>
      <c r="L679" s="9"/>
      <c r="M679" s="9"/>
      <c r="N679" s="9"/>
      <c r="U679" s="2"/>
      <c r="X679" s="2"/>
      <c r="Y679" s="2"/>
      <c r="Z679" s="2"/>
      <c r="AB679" s="2"/>
    </row>
    <row r="680" spans="1:28" ht="12.75" customHeight="1" x14ac:dyDescent="0.2">
      <c r="A680" s="2"/>
      <c r="C680" s="2"/>
      <c r="G680" s="2"/>
      <c r="H680" s="2"/>
      <c r="I680" s="4"/>
      <c r="J680" s="9"/>
      <c r="K680" s="9"/>
      <c r="L680" s="9"/>
      <c r="M680" s="9"/>
      <c r="N680" s="9"/>
      <c r="U680" s="2"/>
      <c r="X680" s="2"/>
      <c r="Y680" s="2"/>
      <c r="Z680" s="2"/>
      <c r="AB680" s="2"/>
    </row>
    <row r="681" spans="1:28" ht="12.75" customHeight="1" x14ac:dyDescent="0.2">
      <c r="A681" s="2"/>
      <c r="C681" s="2"/>
      <c r="G681" s="2"/>
      <c r="H681" s="2"/>
      <c r="I681" s="4"/>
      <c r="J681" s="9"/>
      <c r="K681" s="9"/>
      <c r="L681" s="9"/>
      <c r="M681" s="9"/>
      <c r="N681" s="9"/>
      <c r="U681" s="2"/>
      <c r="X681" s="2"/>
      <c r="Y681" s="2"/>
      <c r="Z681" s="2"/>
      <c r="AB681" s="2"/>
    </row>
    <row r="682" spans="1:28" ht="12.75" customHeight="1" x14ac:dyDescent="0.2">
      <c r="A682" s="2"/>
      <c r="C682" s="2"/>
      <c r="G682" s="2"/>
      <c r="H682" s="2"/>
      <c r="I682" s="4"/>
      <c r="J682" s="9"/>
      <c r="K682" s="9"/>
      <c r="L682" s="9"/>
      <c r="M682" s="9"/>
      <c r="N682" s="9"/>
      <c r="U682" s="2"/>
      <c r="X682" s="2"/>
      <c r="Y682" s="2"/>
      <c r="Z682" s="2"/>
      <c r="AB682" s="2"/>
    </row>
    <row r="683" spans="1:28" ht="12.75" customHeight="1" x14ac:dyDescent="0.2">
      <c r="A683" s="2"/>
      <c r="C683" s="2"/>
      <c r="G683" s="2"/>
      <c r="H683" s="2"/>
      <c r="I683" s="4"/>
      <c r="J683" s="9"/>
      <c r="K683" s="9"/>
      <c r="L683" s="9"/>
      <c r="M683" s="9"/>
      <c r="N683" s="9"/>
      <c r="U683" s="2"/>
      <c r="X683" s="2"/>
      <c r="Y683" s="2"/>
      <c r="Z683" s="2"/>
      <c r="AB683" s="2"/>
    </row>
    <row r="684" spans="1:28" ht="12.75" customHeight="1" x14ac:dyDescent="0.2">
      <c r="A684" s="2"/>
      <c r="C684" s="2"/>
      <c r="G684" s="2"/>
      <c r="H684" s="2"/>
      <c r="I684" s="4"/>
      <c r="J684" s="9"/>
      <c r="K684" s="9"/>
      <c r="L684" s="9"/>
      <c r="M684" s="9"/>
      <c r="N684" s="9"/>
      <c r="U684" s="2"/>
      <c r="X684" s="2"/>
      <c r="Y684" s="2"/>
      <c r="Z684" s="2"/>
      <c r="AB684" s="2"/>
    </row>
    <row r="685" spans="1:28" ht="12.75" customHeight="1" x14ac:dyDescent="0.2">
      <c r="A685" s="2"/>
      <c r="C685" s="2"/>
      <c r="G685" s="2"/>
      <c r="H685" s="2"/>
      <c r="I685" s="4"/>
      <c r="J685" s="9"/>
      <c r="K685" s="9"/>
      <c r="L685" s="9"/>
      <c r="M685" s="9"/>
      <c r="N685" s="9"/>
      <c r="U685" s="2"/>
      <c r="X685" s="2"/>
      <c r="Y685" s="2"/>
      <c r="Z685" s="2"/>
      <c r="AB685" s="2"/>
    </row>
    <row r="686" spans="1:28" ht="12.75" customHeight="1" x14ac:dyDescent="0.2">
      <c r="A686" s="2"/>
      <c r="C686" s="2"/>
      <c r="G686" s="2"/>
      <c r="H686" s="2"/>
      <c r="I686" s="4"/>
      <c r="J686" s="9"/>
      <c r="K686" s="9"/>
      <c r="L686" s="9"/>
      <c r="M686" s="9"/>
      <c r="N686" s="9"/>
      <c r="U686" s="2"/>
      <c r="X686" s="2"/>
      <c r="Y686" s="2"/>
      <c r="Z686" s="2"/>
      <c r="AB686" s="2"/>
    </row>
    <row r="687" spans="1:28" ht="12.75" customHeight="1" x14ac:dyDescent="0.2">
      <c r="A687" s="2"/>
      <c r="C687" s="2"/>
      <c r="G687" s="2"/>
      <c r="H687" s="2"/>
      <c r="I687" s="4"/>
      <c r="J687" s="9"/>
      <c r="K687" s="9"/>
      <c r="L687" s="9"/>
      <c r="M687" s="9"/>
      <c r="N687" s="9"/>
      <c r="U687" s="2"/>
      <c r="X687" s="2"/>
      <c r="Y687" s="2"/>
      <c r="Z687" s="2"/>
      <c r="AB687" s="2"/>
    </row>
    <row r="688" spans="1:28" ht="12.75" customHeight="1" x14ac:dyDescent="0.2">
      <c r="A688" s="2"/>
      <c r="C688" s="2"/>
      <c r="G688" s="2"/>
      <c r="H688" s="2"/>
      <c r="I688" s="4"/>
      <c r="J688" s="9"/>
      <c r="K688" s="9"/>
      <c r="L688" s="9"/>
      <c r="M688" s="9"/>
      <c r="N688" s="9"/>
      <c r="U688" s="2"/>
      <c r="X688" s="2"/>
      <c r="Y688" s="2"/>
      <c r="Z688" s="2"/>
      <c r="AB688" s="2"/>
    </row>
    <row r="689" spans="1:28" ht="12.75" customHeight="1" x14ac:dyDescent="0.2">
      <c r="A689" s="2"/>
      <c r="C689" s="2"/>
      <c r="G689" s="2"/>
      <c r="H689" s="2"/>
      <c r="I689" s="4"/>
      <c r="J689" s="9"/>
      <c r="K689" s="9"/>
      <c r="L689" s="9"/>
      <c r="M689" s="9"/>
      <c r="N689" s="9"/>
      <c r="U689" s="2"/>
      <c r="X689" s="2"/>
      <c r="Y689" s="2"/>
      <c r="Z689" s="2"/>
      <c r="AB689" s="2"/>
    </row>
    <row r="690" spans="1:28" ht="12.75" customHeight="1" x14ac:dyDescent="0.2">
      <c r="A690" s="2"/>
      <c r="C690" s="2"/>
      <c r="G690" s="2"/>
      <c r="H690" s="2"/>
      <c r="I690" s="4"/>
      <c r="J690" s="9"/>
      <c r="K690" s="9"/>
      <c r="L690" s="9"/>
      <c r="M690" s="9"/>
      <c r="N690" s="9"/>
      <c r="U690" s="2"/>
      <c r="X690" s="2"/>
      <c r="Y690" s="2"/>
      <c r="Z690" s="2"/>
      <c r="AB690" s="2"/>
    </row>
    <row r="691" spans="1:28" ht="12.75" customHeight="1" x14ac:dyDescent="0.2">
      <c r="A691" s="2"/>
      <c r="C691" s="2"/>
      <c r="G691" s="2"/>
      <c r="H691" s="2"/>
      <c r="I691" s="4"/>
      <c r="J691" s="9"/>
      <c r="K691" s="9"/>
      <c r="L691" s="9"/>
      <c r="M691" s="9"/>
      <c r="N691" s="9"/>
      <c r="U691" s="2"/>
      <c r="X691" s="2"/>
      <c r="Y691" s="2"/>
      <c r="Z691" s="2"/>
      <c r="AB691" s="2"/>
    </row>
    <row r="692" spans="1:28" ht="12.75" customHeight="1" x14ac:dyDescent="0.2">
      <c r="A692" s="2"/>
      <c r="C692" s="2"/>
      <c r="G692" s="2"/>
      <c r="H692" s="2"/>
      <c r="I692" s="4"/>
      <c r="J692" s="9"/>
      <c r="K692" s="9"/>
      <c r="L692" s="9"/>
      <c r="M692" s="9"/>
      <c r="N692" s="9"/>
      <c r="U692" s="2"/>
      <c r="X692" s="2"/>
      <c r="Y692" s="2"/>
      <c r="Z692" s="2"/>
      <c r="AB692" s="2"/>
    </row>
    <row r="693" spans="1:28" ht="12.75" customHeight="1" x14ac:dyDescent="0.2">
      <c r="A693" s="2"/>
      <c r="C693" s="2"/>
      <c r="G693" s="2"/>
      <c r="H693" s="2"/>
      <c r="I693" s="4"/>
      <c r="J693" s="9"/>
      <c r="K693" s="9"/>
      <c r="L693" s="9"/>
      <c r="M693" s="9"/>
      <c r="N693" s="9"/>
      <c r="U693" s="2"/>
      <c r="X693" s="2"/>
      <c r="Y693" s="2"/>
      <c r="Z693" s="2"/>
      <c r="AB693" s="2"/>
    </row>
    <row r="694" spans="1:28" ht="12.75" customHeight="1" x14ac:dyDescent="0.2">
      <c r="A694" s="2"/>
      <c r="C694" s="2"/>
      <c r="G694" s="2"/>
      <c r="H694" s="2"/>
      <c r="I694" s="4"/>
      <c r="J694" s="9"/>
      <c r="K694" s="9"/>
      <c r="L694" s="9"/>
      <c r="M694" s="9"/>
      <c r="N694" s="9"/>
      <c r="U694" s="2"/>
      <c r="X694" s="2"/>
      <c r="Y694" s="2"/>
      <c r="Z694" s="2"/>
      <c r="AB694" s="2"/>
    </row>
    <row r="695" spans="1:28" ht="12.75" customHeight="1" x14ac:dyDescent="0.2">
      <c r="A695" s="2"/>
      <c r="C695" s="2"/>
      <c r="G695" s="2"/>
      <c r="H695" s="2"/>
      <c r="I695" s="4"/>
      <c r="J695" s="9"/>
      <c r="K695" s="9"/>
      <c r="L695" s="9"/>
      <c r="M695" s="9"/>
      <c r="N695" s="9"/>
      <c r="U695" s="2"/>
      <c r="X695" s="2"/>
      <c r="Y695" s="2"/>
      <c r="Z695" s="2"/>
      <c r="AB695" s="2"/>
    </row>
    <row r="696" spans="1:28" ht="12.75" customHeight="1" x14ac:dyDescent="0.2">
      <c r="A696" s="2"/>
      <c r="C696" s="2"/>
      <c r="G696" s="2"/>
      <c r="H696" s="2"/>
      <c r="I696" s="4"/>
      <c r="J696" s="9"/>
      <c r="K696" s="9"/>
      <c r="L696" s="9"/>
      <c r="M696" s="9"/>
      <c r="N696" s="9"/>
      <c r="U696" s="2"/>
      <c r="X696" s="2"/>
      <c r="Y696" s="2"/>
      <c r="Z696" s="2"/>
      <c r="AB696" s="2"/>
    </row>
    <row r="697" spans="1:28" ht="12.75" customHeight="1" x14ac:dyDescent="0.2">
      <c r="A697" s="2"/>
      <c r="C697" s="2"/>
      <c r="G697" s="2"/>
      <c r="H697" s="2"/>
      <c r="I697" s="4"/>
      <c r="J697" s="9"/>
      <c r="K697" s="9"/>
      <c r="L697" s="9"/>
      <c r="M697" s="9"/>
      <c r="N697" s="9"/>
      <c r="U697" s="2"/>
      <c r="X697" s="2"/>
      <c r="Y697" s="2"/>
      <c r="Z697" s="2"/>
      <c r="AB697" s="2"/>
    </row>
    <row r="698" spans="1:28" ht="12.75" customHeight="1" x14ac:dyDescent="0.2">
      <c r="A698" s="2"/>
      <c r="C698" s="2"/>
      <c r="G698" s="2"/>
      <c r="H698" s="2"/>
      <c r="I698" s="4"/>
      <c r="J698" s="9"/>
      <c r="K698" s="9"/>
      <c r="L698" s="9"/>
      <c r="M698" s="9"/>
      <c r="N698" s="9"/>
      <c r="U698" s="2"/>
      <c r="X698" s="2"/>
      <c r="Y698" s="2"/>
      <c r="Z698" s="2"/>
      <c r="AB698" s="2"/>
    </row>
    <row r="699" spans="1:28" ht="12.75" customHeight="1" x14ac:dyDescent="0.2">
      <c r="A699" s="2"/>
      <c r="C699" s="2"/>
      <c r="G699" s="2"/>
      <c r="H699" s="2"/>
      <c r="I699" s="4"/>
      <c r="J699" s="9"/>
      <c r="K699" s="9"/>
      <c r="L699" s="9"/>
      <c r="M699" s="9"/>
      <c r="N699" s="9"/>
      <c r="U699" s="2"/>
      <c r="X699" s="2"/>
      <c r="Y699" s="2"/>
      <c r="Z699" s="2"/>
      <c r="AB699" s="2"/>
    </row>
    <row r="700" spans="1:28" ht="12.75" customHeight="1" x14ac:dyDescent="0.2">
      <c r="A700" s="2"/>
      <c r="C700" s="2"/>
      <c r="G700" s="2"/>
      <c r="H700" s="2"/>
      <c r="I700" s="4"/>
      <c r="J700" s="9"/>
      <c r="K700" s="9"/>
      <c r="L700" s="9"/>
      <c r="M700" s="9"/>
      <c r="N700" s="9"/>
      <c r="U700" s="2"/>
      <c r="X700" s="2"/>
      <c r="Y700" s="2"/>
      <c r="Z700" s="2"/>
      <c r="AB700" s="2"/>
    </row>
    <row r="701" spans="1:28" ht="12.75" customHeight="1" x14ac:dyDescent="0.2">
      <c r="A701" s="2"/>
      <c r="C701" s="2"/>
      <c r="G701" s="2"/>
      <c r="H701" s="2"/>
      <c r="I701" s="4"/>
      <c r="J701" s="9"/>
      <c r="K701" s="9"/>
      <c r="L701" s="9"/>
      <c r="M701" s="9"/>
      <c r="N701" s="9"/>
      <c r="U701" s="2"/>
      <c r="X701" s="2"/>
      <c r="Y701" s="2"/>
      <c r="Z701" s="2"/>
      <c r="AB701" s="2"/>
    </row>
    <row r="702" spans="1:28" ht="12.75" customHeight="1" x14ac:dyDescent="0.2">
      <c r="A702" s="2"/>
      <c r="C702" s="2"/>
      <c r="G702" s="2"/>
      <c r="H702" s="2"/>
      <c r="I702" s="4"/>
      <c r="J702" s="9"/>
      <c r="K702" s="9"/>
      <c r="L702" s="9"/>
      <c r="M702" s="9"/>
      <c r="N702" s="9"/>
      <c r="U702" s="2"/>
      <c r="X702" s="2"/>
      <c r="Y702" s="2"/>
      <c r="Z702" s="2"/>
      <c r="AB702" s="2"/>
    </row>
    <row r="703" spans="1:28" ht="12.75" customHeight="1" x14ac:dyDescent="0.2">
      <c r="A703" s="2"/>
      <c r="C703" s="2"/>
      <c r="G703" s="2"/>
      <c r="H703" s="2"/>
      <c r="I703" s="4"/>
      <c r="J703" s="9"/>
      <c r="K703" s="9"/>
      <c r="L703" s="9"/>
      <c r="M703" s="9"/>
      <c r="N703" s="9"/>
      <c r="U703" s="2"/>
      <c r="X703" s="2"/>
      <c r="Y703" s="2"/>
      <c r="Z703" s="2"/>
      <c r="AB703" s="2"/>
    </row>
    <row r="704" spans="1:28" ht="12.75" customHeight="1" x14ac:dyDescent="0.2">
      <c r="A704" s="2"/>
      <c r="C704" s="2"/>
      <c r="G704" s="2"/>
      <c r="H704" s="2"/>
      <c r="I704" s="4"/>
      <c r="J704" s="9"/>
      <c r="K704" s="9"/>
      <c r="L704" s="9"/>
      <c r="M704" s="9"/>
      <c r="N704" s="9"/>
      <c r="U704" s="2"/>
      <c r="X704" s="2"/>
      <c r="Y704" s="2"/>
      <c r="Z704" s="2"/>
      <c r="AB704" s="2"/>
    </row>
    <row r="705" spans="1:28" ht="12.75" customHeight="1" x14ac:dyDescent="0.2">
      <c r="A705" s="2"/>
      <c r="C705" s="2"/>
      <c r="G705" s="2"/>
      <c r="H705" s="2"/>
      <c r="I705" s="4"/>
      <c r="J705" s="9"/>
      <c r="K705" s="9"/>
      <c r="L705" s="9"/>
      <c r="M705" s="9"/>
      <c r="N705" s="9"/>
      <c r="U705" s="2"/>
      <c r="X705" s="2"/>
      <c r="Y705" s="2"/>
      <c r="Z705" s="2"/>
      <c r="AB705" s="2"/>
    </row>
    <row r="706" spans="1:28" ht="12.75" customHeight="1" x14ac:dyDescent="0.2">
      <c r="A706" s="2"/>
      <c r="C706" s="2"/>
      <c r="G706" s="2"/>
      <c r="H706" s="2"/>
      <c r="I706" s="4"/>
      <c r="J706" s="9"/>
      <c r="K706" s="9"/>
      <c r="L706" s="9"/>
      <c r="M706" s="9"/>
      <c r="N706" s="9"/>
      <c r="U706" s="2"/>
      <c r="X706" s="2"/>
      <c r="Y706" s="2"/>
      <c r="Z706" s="2"/>
      <c r="AB706" s="2"/>
    </row>
    <row r="707" spans="1:28" ht="12.75" customHeight="1" x14ac:dyDescent="0.2">
      <c r="A707" s="2"/>
      <c r="C707" s="2"/>
      <c r="G707" s="2"/>
      <c r="H707" s="2"/>
      <c r="I707" s="4"/>
      <c r="J707" s="9"/>
      <c r="K707" s="9"/>
      <c r="L707" s="9"/>
      <c r="M707" s="9"/>
      <c r="N707" s="9"/>
      <c r="U707" s="2"/>
      <c r="X707" s="2"/>
      <c r="Y707" s="2"/>
      <c r="Z707" s="2"/>
      <c r="AB707" s="2"/>
    </row>
    <row r="708" spans="1:28" ht="12.75" customHeight="1" x14ac:dyDescent="0.2">
      <c r="A708" s="2"/>
      <c r="C708" s="2"/>
      <c r="G708" s="2"/>
      <c r="H708" s="2"/>
      <c r="I708" s="4"/>
      <c r="J708" s="9"/>
      <c r="K708" s="9"/>
      <c r="L708" s="9"/>
      <c r="M708" s="9"/>
      <c r="N708" s="9"/>
      <c r="U708" s="2"/>
      <c r="X708" s="2"/>
      <c r="Y708" s="2"/>
      <c r="Z708" s="2"/>
      <c r="AB708" s="2"/>
    </row>
    <row r="709" spans="1:28" ht="12.75" customHeight="1" x14ac:dyDescent="0.2">
      <c r="A709" s="2"/>
      <c r="C709" s="2"/>
      <c r="G709" s="2"/>
      <c r="H709" s="2"/>
      <c r="I709" s="4"/>
      <c r="J709" s="9"/>
      <c r="K709" s="9"/>
      <c r="L709" s="9"/>
      <c r="M709" s="9"/>
      <c r="N709" s="9"/>
      <c r="U709" s="2"/>
      <c r="X709" s="2"/>
      <c r="Y709" s="2"/>
      <c r="Z709" s="2"/>
      <c r="AB709" s="2"/>
    </row>
    <row r="710" spans="1:28" ht="12.75" customHeight="1" x14ac:dyDescent="0.2">
      <c r="A710" s="2"/>
      <c r="C710" s="2"/>
      <c r="G710" s="2"/>
      <c r="H710" s="2"/>
      <c r="I710" s="4"/>
      <c r="J710" s="9"/>
      <c r="K710" s="9"/>
      <c r="L710" s="9"/>
      <c r="M710" s="9"/>
      <c r="N710" s="9"/>
      <c r="U710" s="2"/>
      <c r="X710" s="2"/>
      <c r="Y710" s="2"/>
      <c r="Z710" s="2"/>
      <c r="AB710" s="2"/>
    </row>
    <row r="711" spans="1:28" ht="12.75" customHeight="1" x14ac:dyDescent="0.2">
      <c r="A711" s="2"/>
      <c r="C711" s="2"/>
      <c r="G711" s="2"/>
      <c r="H711" s="2"/>
      <c r="I711" s="4"/>
      <c r="J711" s="9"/>
      <c r="K711" s="9"/>
      <c r="L711" s="9"/>
      <c r="M711" s="9"/>
      <c r="N711" s="9"/>
      <c r="U711" s="2"/>
      <c r="X711" s="2"/>
      <c r="Y711" s="2"/>
      <c r="Z711" s="2"/>
      <c r="AB711" s="2"/>
    </row>
    <row r="712" spans="1:28" ht="12.75" customHeight="1" x14ac:dyDescent="0.2">
      <c r="A712" s="2"/>
      <c r="C712" s="2"/>
      <c r="G712" s="2"/>
      <c r="H712" s="2"/>
      <c r="I712" s="4"/>
      <c r="J712" s="9"/>
      <c r="K712" s="9"/>
      <c r="L712" s="9"/>
      <c r="M712" s="9"/>
      <c r="N712" s="9"/>
      <c r="U712" s="2"/>
      <c r="X712" s="2"/>
      <c r="Y712" s="2"/>
      <c r="Z712" s="2"/>
      <c r="AB712" s="2"/>
    </row>
    <row r="713" spans="1:28" ht="12.75" customHeight="1" x14ac:dyDescent="0.2">
      <c r="A713" s="2"/>
      <c r="C713" s="2"/>
      <c r="G713" s="2"/>
      <c r="H713" s="2"/>
      <c r="I713" s="4"/>
      <c r="J713" s="9"/>
      <c r="K713" s="9"/>
      <c r="L713" s="9"/>
      <c r="M713" s="9"/>
      <c r="N713" s="9"/>
      <c r="U713" s="2"/>
      <c r="X713" s="2"/>
      <c r="Y713" s="2"/>
      <c r="Z713" s="2"/>
      <c r="AB713" s="2"/>
    </row>
    <row r="714" spans="1:28" ht="12.75" customHeight="1" x14ac:dyDescent="0.2">
      <c r="A714" s="2"/>
      <c r="C714" s="2"/>
      <c r="G714" s="2"/>
      <c r="H714" s="2"/>
      <c r="I714" s="4"/>
      <c r="J714" s="9"/>
      <c r="K714" s="9"/>
      <c r="L714" s="9"/>
      <c r="M714" s="9"/>
      <c r="N714" s="9"/>
      <c r="U714" s="2"/>
      <c r="X714" s="2"/>
      <c r="Y714" s="2"/>
      <c r="Z714" s="2"/>
      <c r="AB714" s="2"/>
    </row>
    <row r="715" spans="1:28" ht="12.75" customHeight="1" x14ac:dyDescent="0.2">
      <c r="A715" s="2"/>
      <c r="C715" s="2"/>
      <c r="G715" s="2"/>
      <c r="H715" s="2"/>
      <c r="I715" s="4"/>
      <c r="J715" s="9"/>
      <c r="K715" s="9"/>
      <c r="L715" s="9"/>
      <c r="M715" s="9"/>
      <c r="N715" s="9"/>
      <c r="U715" s="2"/>
      <c r="X715" s="2"/>
      <c r="Y715" s="2"/>
      <c r="Z715" s="2"/>
      <c r="AB715" s="2"/>
    </row>
    <row r="716" spans="1:28" ht="12.75" customHeight="1" x14ac:dyDescent="0.2">
      <c r="A716" s="2"/>
      <c r="C716" s="2"/>
      <c r="G716" s="2"/>
      <c r="H716" s="2"/>
      <c r="I716" s="4"/>
      <c r="J716" s="9"/>
      <c r="K716" s="9"/>
      <c r="L716" s="9"/>
      <c r="M716" s="9"/>
      <c r="N716" s="9"/>
      <c r="U716" s="2"/>
      <c r="X716" s="2"/>
      <c r="Y716" s="2"/>
      <c r="Z716" s="2"/>
      <c r="AB716" s="2"/>
    </row>
    <row r="717" spans="1:28" ht="12.75" customHeight="1" x14ac:dyDescent="0.2">
      <c r="A717" s="2"/>
      <c r="C717" s="2"/>
      <c r="G717" s="2"/>
      <c r="H717" s="2"/>
      <c r="I717" s="4"/>
      <c r="J717" s="9"/>
      <c r="K717" s="9"/>
      <c r="L717" s="9"/>
      <c r="M717" s="9"/>
      <c r="N717" s="9"/>
      <c r="U717" s="2"/>
      <c r="X717" s="2"/>
      <c r="Y717" s="2"/>
      <c r="Z717" s="2"/>
      <c r="AB717" s="2"/>
    </row>
    <row r="718" spans="1:28" ht="12.75" customHeight="1" x14ac:dyDescent="0.2">
      <c r="A718" s="2"/>
      <c r="C718" s="2"/>
      <c r="G718" s="2"/>
      <c r="H718" s="2"/>
      <c r="I718" s="4"/>
      <c r="J718" s="9"/>
      <c r="K718" s="9"/>
      <c r="L718" s="9"/>
      <c r="M718" s="9"/>
      <c r="N718" s="9"/>
      <c r="U718" s="2"/>
      <c r="X718" s="2"/>
      <c r="Y718" s="2"/>
      <c r="Z718" s="2"/>
      <c r="AB718" s="2"/>
    </row>
    <row r="719" spans="1:28" ht="12.75" customHeight="1" x14ac:dyDescent="0.2">
      <c r="A719" s="2"/>
      <c r="C719" s="2"/>
      <c r="G719" s="2"/>
      <c r="H719" s="2"/>
      <c r="I719" s="4"/>
      <c r="J719" s="9"/>
      <c r="K719" s="9"/>
      <c r="L719" s="9"/>
      <c r="M719" s="9"/>
      <c r="N719" s="9"/>
      <c r="U719" s="2"/>
      <c r="X719" s="2"/>
      <c r="Y719" s="2"/>
      <c r="Z719" s="2"/>
      <c r="AB719" s="2"/>
    </row>
    <row r="720" spans="1:28" ht="12.75" customHeight="1" x14ac:dyDescent="0.2">
      <c r="A720" s="2"/>
      <c r="C720" s="2"/>
      <c r="G720" s="2"/>
      <c r="H720" s="2"/>
      <c r="I720" s="4"/>
      <c r="J720" s="9"/>
      <c r="K720" s="9"/>
      <c r="L720" s="9"/>
      <c r="M720" s="9"/>
      <c r="N720" s="9"/>
      <c r="U720" s="2"/>
      <c r="X720" s="2"/>
      <c r="Y720" s="2"/>
      <c r="Z720" s="2"/>
      <c r="AB720" s="2"/>
    </row>
    <row r="721" spans="1:28" ht="12.75" customHeight="1" x14ac:dyDescent="0.2">
      <c r="A721" s="2"/>
      <c r="C721" s="2"/>
      <c r="G721" s="2"/>
      <c r="H721" s="2"/>
      <c r="I721" s="4"/>
      <c r="J721" s="9"/>
      <c r="K721" s="9"/>
      <c r="L721" s="9"/>
      <c r="M721" s="9"/>
      <c r="N721" s="9"/>
      <c r="U721" s="2"/>
      <c r="X721" s="2"/>
      <c r="Y721" s="2"/>
      <c r="Z721" s="2"/>
      <c r="AB721" s="2"/>
    </row>
    <row r="722" spans="1:28" ht="12.75" customHeight="1" x14ac:dyDescent="0.2">
      <c r="A722" s="2"/>
      <c r="C722" s="2"/>
      <c r="G722" s="2"/>
      <c r="H722" s="2"/>
      <c r="I722" s="4"/>
      <c r="J722" s="9"/>
      <c r="K722" s="9"/>
      <c r="L722" s="9"/>
      <c r="M722" s="9"/>
      <c r="N722" s="9"/>
      <c r="U722" s="2"/>
      <c r="X722" s="2"/>
      <c r="Y722" s="2"/>
      <c r="Z722" s="2"/>
      <c r="AB722" s="2"/>
    </row>
    <row r="723" spans="1:28" ht="12.75" customHeight="1" x14ac:dyDescent="0.2">
      <c r="A723" s="2"/>
      <c r="C723" s="2"/>
      <c r="G723" s="2"/>
      <c r="H723" s="2"/>
      <c r="I723" s="4"/>
      <c r="J723" s="9"/>
      <c r="K723" s="9"/>
      <c r="L723" s="9"/>
      <c r="M723" s="9"/>
      <c r="N723" s="9"/>
      <c r="U723" s="2"/>
      <c r="X723" s="2"/>
      <c r="Y723" s="2"/>
      <c r="Z723" s="2"/>
      <c r="AB723" s="2"/>
    </row>
    <row r="724" spans="1:28" ht="12.75" customHeight="1" x14ac:dyDescent="0.2">
      <c r="A724" s="2"/>
      <c r="C724" s="2"/>
      <c r="G724" s="2"/>
      <c r="H724" s="2"/>
      <c r="I724" s="4"/>
      <c r="J724" s="9"/>
      <c r="K724" s="9"/>
      <c r="L724" s="9"/>
      <c r="M724" s="9"/>
      <c r="N724" s="9"/>
      <c r="U724" s="2"/>
      <c r="X724" s="2"/>
      <c r="Y724" s="2"/>
      <c r="Z724" s="2"/>
      <c r="AB724" s="2"/>
    </row>
    <row r="725" spans="1:28" ht="12.75" customHeight="1" x14ac:dyDescent="0.2">
      <c r="A725" s="2"/>
      <c r="C725" s="2"/>
      <c r="G725" s="2"/>
      <c r="H725" s="2"/>
      <c r="I725" s="4"/>
      <c r="J725" s="9"/>
      <c r="K725" s="9"/>
      <c r="L725" s="9"/>
      <c r="M725" s="9"/>
      <c r="N725" s="9"/>
      <c r="U725" s="2"/>
      <c r="X725" s="2"/>
      <c r="Y725" s="2"/>
      <c r="Z725" s="2"/>
      <c r="AB725" s="2"/>
    </row>
    <row r="726" spans="1:28" ht="12.75" customHeight="1" x14ac:dyDescent="0.2">
      <c r="A726" s="2"/>
      <c r="C726" s="2"/>
      <c r="G726" s="2"/>
      <c r="H726" s="2"/>
      <c r="I726" s="4"/>
      <c r="J726" s="9"/>
      <c r="K726" s="9"/>
      <c r="L726" s="9"/>
      <c r="M726" s="9"/>
      <c r="N726" s="9"/>
      <c r="U726" s="2"/>
      <c r="X726" s="2"/>
      <c r="Y726" s="2"/>
      <c r="Z726" s="2"/>
      <c r="AB726" s="2"/>
    </row>
    <row r="727" spans="1:28" ht="12.75" customHeight="1" x14ac:dyDescent="0.2">
      <c r="A727" s="2"/>
      <c r="C727" s="2"/>
      <c r="G727" s="2"/>
      <c r="H727" s="2"/>
      <c r="I727" s="4"/>
      <c r="J727" s="9"/>
      <c r="K727" s="9"/>
      <c r="L727" s="9"/>
      <c r="M727" s="9"/>
      <c r="N727" s="9"/>
      <c r="U727" s="2"/>
      <c r="X727" s="2"/>
      <c r="Y727" s="2"/>
      <c r="Z727" s="2"/>
      <c r="AB727" s="2"/>
    </row>
    <row r="728" spans="1:28" ht="12.75" customHeight="1" x14ac:dyDescent="0.2">
      <c r="A728" s="2"/>
      <c r="C728" s="2"/>
      <c r="G728" s="2"/>
      <c r="H728" s="2"/>
      <c r="I728" s="4"/>
      <c r="J728" s="9"/>
      <c r="K728" s="9"/>
      <c r="L728" s="9"/>
      <c r="M728" s="9"/>
      <c r="N728" s="9"/>
      <c r="U728" s="2"/>
      <c r="X728" s="2"/>
      <c r="Y728" s="2"/>
      <c r="Z728" s="2"/>
      <c r="AB728" s="2"/>
    </row>
    <row r="729" spans="1:28" ht="12.75" customHeight="1" x14ac:dyDescent="0.2">
      <c r="A729" s="2"/>
      <c r="C729" s="2"/>
      <c r="G729" s="2"/>
      <c r="H729" s="2"/>
      <c r="I729" s="4"/>
      <c r="J729" s="9"/>
      <c r="K729" s="9"/>
      <c r="L729" s="9"/>
      <c r="M729" s="9"/>
      <c r="N729" s="9"/>
      <c r="U729" s="2"/>
      <c r="X729" s="2"/>
      <c r="Y729" s="2"/>
      <c r="Z729" s="2"/>
      <c r="AB729" s="2"/>
    </row>
    <row r="730" spans="1:28" ht="12.75" customHeight="1" x14ac:dyDescent="0.2">
      <c r="A730" s="2"/>
      <c r="C730" s="2"/>
      <c r="G730" s="2"/>
      <c r="H730" s="2"/>
      <c r="I730" s="4"/>
      <c r="J730" s="9"/>
      <c r="K730" s="9"/>
      <c r="L730" s="9"/>
      <c r="M730" s="9"/>
      <c r="N730" s="9"/>
      <c r="U730" s="2"/>
      <c r="X730" s="2"/>
      <c r="Y730" s="2"/>
      <c r="Z730" s="2"/>
      <c r="AB730" s="2"/>
    </row>
    <row r="731" spans="1:28" ht="12.75" customHeight="1" x14ac:dyDescent="0.2">
      <c r="A731" s="2"/>
      <c r="C731" s="2"/>
      <c r="G731" s="2"/>
      <c r="H731" s="2"/>
      <c r="I731" s="4"/>
      <c r="J731" s="9"/>
      <c r="K731" s="9"/>
      <c r="L731" s="9"/>
      <c r="M731" s="9"/>
      <c r="N731" s="9"/>
      <c r="U731" s="2"/>
      <c r="X731" s="2"/>
      <c r="Y731" s="2"/>
      <c r="Z731" s="2"/>
      <c r="AB731" s="2"/>
    </row>
    <row r="732" spans="1:28" ht="12.75" customHeight="1" x14ac:dyDescent="0.2">
      <c r="A732" s="2"/>
      <c r="C732" s="2"/>
      <c r="G732" s="2"/>
      <c r="H732" s="2"/>
      <c r="I732" s="4"/>
      <c r="J732" s="9"/>
      <c r="K732" s="9"/>
      <c r="L732" s="9"/>
      <c r="M732" s="9"/>
      <c r="N732" s="9"/>
      <c r="U732" s="2"/>
      <c r="X732" s="2"/>
      <c r="Y732" s="2"/>
      <c r="Z732" s="2"/>
      <c r="AB732" s="2"/>
    </row>
    <row r="733" spans="1:28" ht="12.75" customHeight="1" x14ac:dyDescent="0.2">
      <c r="A733" s="2"/>
      <c r="C733" s="2"/>
      <c r="G733" s="2"/>
      <c r="H733" s="2"/>
      <c r="I733" s="4"/>
      <c r="J733" s="9"/>
      <c r="K733" s="9"/>
      <c r="L733" s="9"/>
      <c r="M733" s="9"/>
      <c r="N733" s="9"/>
      <c r="U733" s="2"/>
      <c r="X733" s="2"/>
      <c r="Y733" s="2"/>
      <c r="Z733" s="2"/>
      <c r="AB733" s="2"/>
    </row>
    <row r="734" spans="1:28" ht="12.75" customHeight="1" x14ac:dyDescent="0.2">
      <c r="A734" s="2"/>
      <c r="C734" s="2"/>
      <c r="G734" s="2"/>
      <c r="H734" s="2"/>
      <c r="I734" s="4"/>
      <c r="J734" s="9"/>
      <c r="K734" s="9"/>
      <c r="L734" s="9"/>
      <c r="M734" s="9"/>
      <c r="N734" s="9"/>
      <c r="U734" s="2"/>
      <c r="X734" s="2"/>
      <c r="Y734" s="2"/>
      <c r="Z734" s="2"/>
      <c r="AB734" s="2"/>
    </row>
    <row r="735" spans="1:28" ht="12.75" customHeight="1" x14ac:dyDescent="0.2">
      <c r="A735" s="2"/>
      <c r="C735" s="2"/>
      <c r="G735" s="2"/>
      <c r="H735" s="2"/>
      <c r="I735" s="4"/>
      <c r="J735" s="9"/>
      <c r="K735" s="9"/>
      <c r="L735" s="9"/>
      <c r="M735" s="9"/>
      <c r="N735" s="9"/>
      <c r="U735" s="2"/>
      <c r="X735" s="2"/>
      <c r="Y735" s="2"/>
      <c r="Z735" s="2"/>
      <c r="AB735" s="2"/>
    </row>
    <row r="736" spans="1:28" ht="12.75" customHeight="1" x14ac:dyDescent="0.2">
      <c r="A736" s="2"/>
      <c r="C736" s="2"/>
      <c r="G736" s="2"/>
      <c r="H736" s="2"/>
      <c r="I736" s="4"/>
      <c r="J736" s="9"/>
      <c r="K736" s="9"/>
      <c r="L736" s="9"/>
      <c r="M736" s="9"/>
      <c r="N736" s="9"/>
      <c r="U736" s="2"/>
      <c r="X736" s="2"/>
      <c r="Y736" s="2"/>
      <c r="Z736" s="2"/>
      <c r="AB736" s="2"/>
    </row>
    <row r="737" spans="1:28" ht="12.75" customHeight="1" x14ac:dyDescent="0.2">
      <c r="A737" s="2"/>
      <c r="C737" s="2"/>
      <c r="G737" s="2"/>
      <c r="H737" s="2"/>
      <c r="I737" s="4"/>
      <c r="J737" s="9"/>
      <c r="K737" s="9"/>
      <c r="L737" s="9"/>
      <c r="M737" s="9"/>
      <c r="N737" s="9"/>
      <c r="U737" s="2"/>
      <c r="X737" s="2"/>
      <c r="Y737" s="2"/>
      <c r="Z737" s="2"/>
      <c r="AB737" s="2"/>
    </row>
    <row r="738" spans="1:28" ht="12.75" customHeight="1" x14ac:dyDescent="0.2">
      <c r="A738" s="2"/>
      <c r="C738" s="2"/>
      <c r="G738" s="2"/>
      <c r="H738" s="2"/>
      <c r="I738" s="4"/>
      <c r="J738" s="9"/>
      <c r="K738" s="9"/>
      <c r="L738" s="9"/>
      <c r="M738" s="9"/>
      <c r="N738" s="9"/>
      <c r="U738" s="2"/>
      <c r="X738" s="2"/>
      <c r="Y738" s="2"/>
      <c r="Z738" s="2"/>
      <c r="AB738" s="2"/>
    </row>
    <row r="739" spans="1:28" ht="12.75" customHeight="1" x14ac:dyDescent="0.2">
      <c r="A739" s="2"/>
      <c r="C739" s="2"/>
      <c r="G739" s="2"/>
      <c r="H739" s="2"/>
      <c r="I739" s="4"/>
      <c r="J739" s="9"/>
      <c r="K739" s="9"/>
      <c r="L739" s="9"/>
      <c r="M739" s="9"/>
      <c r="N739" s="9"/>
      <c r="U739" s="2"/>
      <c r="X739" s="2"/>
      <c r="Y739" s="2"/>
      <c r="Z739" s="2"/>
      <c r="AB739" s="2"/>
    </row>
    <row r="740" spans="1:28" ht="12.75" customHeight="1" x14ac:dyDescent="0.2">
      <c r="A740" s="2"/>
      <c r="C740" s="2"/>
      <c r="G740" s="2"/>
      <c r="H740" s="2"/>
      <c r="I740" s="4"/>
      <c r="J740" s="9"/>
      <c r="K740" s="9"/>
      <c r="L740" s="9"/>
      <c r="M740" s="9"/>
      <c r="N740" s="9"/>
      <c r="U740" s="2"/>
      <c r="X740" s="2"/>
      <c r="Y740" s="2"/>
      <c r="Z740" s="2"/>
      <c r="AB740" s="2"/>
    </row>
    <row r="741" spans="1:28" ht="12.75" customHeight="1" x14ac:dyDescent="0.2">
      <c r="A741" s="2"/>
      <c r="C741" s="2"/>
      <c r="G741" s="2"/>
      <c r="H741" s="2"/>
      <c r="I741" s="4"/>
      <c r="J741" s="9"/>
      <c r="K741" s="9"/>
      <c r="L741" s="9"/>
      <c r="M741" s="9"/>
      <c r="N741" s="9"/>
      <c r="U741" s="2"/>
      <c r="X741" s="2"/>
      <c r="Y741" s="2"/>
      <c r="Z741" s="2"/>
      <c r="AB741" s="2"/>
    </row>
    <row r="742" spans="1:28" ht="12.75" customHeight="1" x14ac:dyDescent="0.2">
      <c r="A742" s="2"/>
      <c r="C742" s="2"/>
      <c r="G742" s="2"/>
      <c r="H742" s="2"/>
      <c r="I742" s="4"/>
      <c r="J742" s="9"/>
      <c r="K742" s="9"/>
      <c r="L742" s="9"/>
      <c r="M742" s="9"/>
      <c r="N742" s="9"/>
      <c r="U742" s="2"/>
      <c r="X742" s="2"/>
      <c r="Y742" s="2"/>
      <c r="Z742" s="2"/>
      <c r="AB742" s="2"/>
    </row>
    <row r="743" spans="1:28" ht="12.75" customHeight="1" x14ac:dyDescent="0.2">
      <c r="A743" s="2"/>
      <c r="C743" s="2"/>
      <c r="G743" s="2"/>
      <c r="H743" s="2"/>
      <c r="I743" s="4"/>
      <c r="J743" s="9"/>
      <c r="K743" s="9"/>
      <c r="L743" s="9"/>
      <c r="M743" s="9"/>
      <c r="N743" s="9"/>
      <c r="U743" s="2"/>
      <c r="X743" s="2"/>
      <c r="Y743" s="2"/>
      <c r="Z743" s="2"/>
      <c r="AB743" s="2"/>
    </row>
    <row r="744" spans="1:28" ht="12.75" customHeight="1" x14ac:dyDescent="0.2">
      <c r="A744" s="2"/>
      <c r="C744" s="2"/>
      <c r="G744" s="2"/>
      <c r="H744" s="2"/>
      <c r="I744" s="4"/>
      <c r="J744" s="9"/>
      <c r="K744" s="9"/>
      <c r="L744" s="9"/>
      <c r="M744" s="9"/>
      <c r="N744" s="9"/>
      <c r="U744" s="2"/>
      <c r="X744" s="2"/>
      <c r="Y744" s="2"/>
      <c r="Z744" s="2"/>
      <c r="AB744" s="2"/>
    </row>
    <row r="745" spans="1:28" ht="12.75" customHeight="1" x14ac:dyDescent="0.2">
      <c r="A745" s="2"/>
      <c r="C745" s="2"/>
      <c r="G745" s="2"/>
      <c r="H745" s="2"/>
      <c r="I745" s="4"/>
      <c r="J745" s="9"/>
      <c r="K745" s="9"/>
      <c r="L745" s="9"/>
      <c r="M745" s="9"/>
      <c r="N745" s="9"/>
      <c r="U745" s="2"/>
      <c r="X745" s="2"/>
      <c r="Y745" s="2"/>
      <c r="Z745" s="2"/>
      <c r="AB745" s="2"/>
    </row>
    <row r="746" spans="1:28" ht="12.75" customHeight="1" x14ac:dyDescent="0.2">
      <c r="A746" s="2"/>
      <c r="C746" s="2"/>
      <c r="G746" s="2"/>
      <c r="H746" s="2"/>
      <c r="I746" s="4"/>
      <c r="J746" s="9"/>
      <c r="K746" s="9"/>
      <c r="L746" s="9"/>
      <c r="M746" s="9"/>
      <c r="N746" s="9"/>
      <c r="U746" s="2"/>
      <c r="X746" s="2"/>
      <c r="Y746" s="2"/>
      <c r="Z746" s="2"/>
      <c r="AB746" s="2"/>
    </row>
    <row r="747" spans="1:28" ht="12.75" customHeight="1" x14ac:dyDescent="0.2">
      <c r="A747" s="2"/>
      <c r="C747" s="2"/>
      <c r="G747" s="2"/>
      <c r="H747" s="2"/>
      <c r="I747" s="4"/>
      <c r="J747" s="9"/>
      <c r="K747" s="9"/>
      <c r="L747" s="9"/>
      <c r="M747" s="9"/>
      <c r="N747" s="9"/>
      <c r="U747" s="2"/>
      <c r="X747" s="2"/>
      <c r="Y747" s="2"/>
      <c r="Z747" s="2"/>
      <c r="AB747" s="2"/>
    </row>
    <row r="748" spans="1:28" ht="12.75" customHeight="1" x14ac:dyDescent="0.2">
      <c r="A748" s="2"/>
      <c r="C748" s="2"/>
      <c r="G748" s="2"/>
      <c r="H748" s="2"/>
      <c r="I748" s="4"/>
      <c r="J748" s="9"/>
      <c r="K748" s="9"/>
      <c r="L748" s="9"/>
      <c r="M748" s="9"/>
      <c r="N748" s="9"/>
      <c r="U748" s="2"/>
      <c r="X748" s="2"/>
      <c r="Y748" s="2"/>
      <c r="Z748" s="2"/>
      <c r="AB748" s="2"/>
    </row>
    <row r="749" spans="1:28" ht="12.75" customHeight="1" x14ac:dyDescent="0.2">
      <c r="A749" s="2"/>
      <c r="C749" s="2"/>
      <c r="G749" s="2"/>
      <c r="H749" s="2"/>
      <c r="I749" s="4"/>
      <c r="J749" s="9"/>
      <c r="K749" s="9"/>
      <c r="L749" s="9"/>
      <c r="M749" s="9"/>
      <c r="N749" s="9"/>
      <c r="U749" s="2"/>
      <c r="X749" s="2"/>
      <c r="Y749" s="2"/>
      <c r="Z749" s="2"/>
      <c r="AB749" s="2"/>
    </row>
    <row r="750" spans="1:28" ht="12.75" customHeight="1" x14ac:dyDescent="0.2">
      <c r="A750" s="2"/>
      <c r="C750" s="2"/>
      <c r="G750" s="2"/>
      <c r="H750" s="2"/>
      <c r="I750" s="4"/>
      <c r="J750" s="9"/>
      <c r="K750" s="9"/>
      <c r="L750" s="9"/>
      <c r="M750" s="9"/>
      <c r="N750" s="9"/>
      <c r="U750" s="2"/>
      <c r="X750" s="2"/>
      <c r="Y750" s="2"/>
      <c r="Z750" s="2"/>
      <c r="AB750" s="2"/>
    </row>
    <row r="751" spans="1:28" ht="12.75" customHeight="1" x14ac:dyDescent="0.2">
      <c r="A751" s="2"/>
      <c r="C751" s="2"/>
      <c r="G751" s="2"/>
      <c r="H751" s="2"/>
      <c r="I751" s="4"/>
      <c r="J751" s="9"/>
      <c r="K751" s="9"/>
      <c r="L751" s="9"/>
      <c r="M751" s="9"/>
      <c r="N751" s="9"/>
      <c r="U751" s="2"/>
      <c r="X751" s="2"/>
      <c r="Y751" s="2"/>
      <c r="Z751" s="2"/>
      <c r="AB751" s="2"/>
    </row>
    <row r="752" spans="1:28" ht="12.75" customHeight="1" x14ac:dyDescent="0.2">
      <c r="A752" s="2"/>
      <c r="C752" s="2"/>
      <c r="G752" s="2"/>
      <c r="H752" s="2"/>
      <c r="I752" s="4"/>
      <c r="J752" s="9"/>
      <c r="K752" s="9"/>
      <c r="L752" s="9"/>
      <c r="M752" s="9"/>
      <c r="N752" s="9"/>
      <c r="U752" s="2"/>
      <c r="X752" s="2"/>
      <c r="Y752" s="2"/>
      <c r="Z752" s="2"/>
      <c r="AB752" s="2"/>
    </row>
    <row r="753" spans="1:28" ht="12.75" customHeight="1" x14ac:dyDescent="0.2">
      <c r="A753" s="2"/>
      <c r="C753" s="2"/>
      <c r="G753" s="2"/>
      <c r="H753" s="2"/>
      <c r="I753" s="4"/>
      <c r="J753" s="9"/>
      <c r="K753" s="9"/>
      <c r="L753" s="9"/>
      <c r="M753" s="9"/>
      <c r="N753" s="9"/>
      <c r="U753" s="2"/>
      <c r="X753" s="2"/>
      <c r="Y753" s="2"/>
      <c r="Z753" s="2"/>
      <c r="AB753" s="2"/>
    </row>
    <row r="754" spans="1:28" ht="12.75" customHeight="1" x14ac:dyDescent="0.2">
      <c r="A754" s="2"/>
      <c r="C754" s="2"/>
      <c r="G754" s="2"/>
      <c r="H754" s="2"/>
      <c r="I754" s="4"/>
      <c r="J754" s="9"/>
      <c r="K754" s="9"/>
      <c r="L754" s="9"/>
      <c r="M754" s="9"/>
      <c r="N754" s="9"/>
      <c r="U754" s="2"/>
      <c r="X754" s="2"/>
      <c r="Y754" s="2"/>
      <c r="Z754" s="2"/>
      <c r="AB754" s="2"/>
    </row>
    <row r="755" spans="1:28" ht="12.75" customHeight="1" x14ac:dyDescent="0.2">
      <c r="A755" s="2"/>
      <c r="C755" s="2"/>
      <c r="G755" s="2"/>
      <c r="H755" s="2"/>
      <c r="I755" s="4"/>
      <c r="J755" s="9"/>
      <c r="K755" s="9"/>
      <c r="L755" s="9"/>
      <c r="M755" s="9"/>
      <c r="N755" s="9"/>
      <c r="U755" s="2"/>
      <c r="X755" s="2"/>
      <c r="Y755" s="2"/>
      <c r="Z755" s="2"/>
      <c r="AB755" s="2"/>
    </row>
    <row r="756" spans="1:28" ht="12.75" customHeight="1" x14ac:dyDescent="0.2">
      <c r="A756" s="2"/>
      <c r="C756" s="2"/>
      <c r="G756" s="2"/>
      <c r="H756" s="2"/>
      <c r="I756" s="4"/>
      <c r="J756" s="9"/>
      <c r="K756" s="9"/>
      <c r="L756" s="9"/>
      <c r="M756" s="9"/>
      <c r="N756" s="9"/>
      <c r="U756" s="2"/>
      <c r="X756" s="2"/>
      <c r="Y756" s="2"/>
      <c r="Z756" s="2"/>
      <c r="AB756" s="2"/>
    </row>
    <row r="757" spans="1:28" ht="12.75" customHeight="1" x14ac:dyDescent="0.2">
      <c r="A757" s="2"/>
      <c r="C757" s="2"/>
      <c r="G757" s="2"/>
      <c r="H757" s="2"/>
      <c r="I757" s="4"/>
      <c r="J757" s="9"/>
      <c r="K757" s="9"/>
      <c r="L757" s="9"/>
      <c r="M757" s="9"/>
      <c r="N757" s="9"/>
      <c r="U757" s="2"/>
      <c r="X757" s="2"/>
      <c r="Y757" s="2"/>
      <c r="Z757" s="2"/>
      <c r="AB757" s="2"/>
    </row>
    <row r="758" spans="1:28" ht="12.75" customHeight="1" x14ac:dyDescent="0.2">
      <c r="A758" s="2"/>
      <c r="C758" s="2"/>
      <c r="G758" s="2"/>
      <c r="H758" s="2"/>
      <c r="I758" s="4"/>
      <c r="J758" s="9"/>
      <c r="K758" s="9"/>
      <c r="L758" s="9"/>
      <c r="M758" s="9"/>
      <c r="N758" s="9"/>
      <c r="U758" s="2"/>
      <c r="X758" s="2"/>
      <c r="Y758" s="2"/>
      <c r="Z758" s="2"/>
      <c r="AB758" s="2"/>
    </row>
    <row r="759" spans="1:28" ht="12.75" customHeight="1" x14ac:dyDescent="0.2">
      <c r="A759" s="2"/>
      <c r="C759" s="2"/>
      <c r="G759" s="2"/>
      <c r="H759" s="2"/>
      <c r="I759" s="4"/>
      <c r="J759" s="9"/>
      <c r="K759" s="9"/>
      <c r="L759" s="9"/>
      <c r="M759" s="9"/>
      <c r="N759" s="9"/>
      <c r="U759" s="2"/>
      <c r="X759" s="2"/>
      <c r="Y759" s="2"/>
      <c r="Z759" s="2"/>
      <c r="AB759" s="2"/>
    </row>
    <row r="760" spans="1:28" ht="12.75" customHeight="1" x14ac:dyDescent="0.2">
      <c r="A760" s="2"/>
      <c r="C760" s="2"/>
      <c r="G760" s="2"/>
      <c r="H760" s="2"/>
      <c r="I760" s="4"/>
      <c r="J760" s="9"/>
      <c r="K760" s="9"/>
      <c r="L760" s="9"/>
      <c r="M760" s="9"/>
      <c r="N760" s="9"/>
      <c r="U760" s="2"/>
      <c r="X760" s="2"/>
      <c r="Y760" s="2"/>
      <c r="Z760" s="2"/>
      <c r="AB760" s="2"/>
    </row>
    <row r="761" spans="1:28" ht="12.75" customHeight="1" x14ac:dyDescent="0.2">
      <c r="A761" s="2"/>
      <c r="C761" s="2"/>
      <c r="G761" s="2"/>
      <c r="H761" s="2"/>
      <c r="I761" s="4"/>
      <c r="J761" s="9"/>
      <c r="K761" s="9"/>
      <c r="L761" s="9"/>
      <c r="M761" s="9"/>
      <c r="N761" s="9"/>
      <c r="U761" s="2"/>
      <c r="X761" s="2"/>
      <c r="Y761" s="2"/>
      <c r="Z761" s="2"/>
      <c r="AB761" s="2"/>
    </row>
    <row r="762" spans="1:28" ht="12.75" customHeight="1" x14ac:dyDescent="0.2">
      <c r="A762" s="2"/>
      <c r="C762" s="2"/>
      <c r="G762" s="2"/>
      <c r="H762" s="2"/>
      <c r="I762" s="4"/>
      <c r="J762" s="9"/>
      <c r="K762" s="9"/>
      <c r="L762" s="9"/>
      <c r="M762" s="9"/>
      <c r="N762" s="9"/>
      <c r="U762" s="2"/>
      <c r="X762" s="2"/>
      <c r="Y762" s="2"/>
      <c r="Z762" s="2"/>
      <c r="AB762" s="2"/>
    </row>
    <row r="763" spans="1:28" ht="12.75" customHeight="1" x14ac:dyDescent="0.2">
      <c r="A763" s="2"/>
      <c r="C763" s="2"/>
      <c r="G763" s="2"/>
      <c r="H763" s="2"/>
      <c r="I763" s="4"/>
      <c r="J763" s="9"/>
      <c r="K763" s="9"/>
      <c r="L763" s="9"/>
      <c r="M763" s="9"/>
      <c r="N763" s="9"/>
      <c r="U763" s="2"/>
      <c r="X763" s="2"/>
      <c r="Y763" s="2"/>
      <c r="Z763" s="2"/>
      <c r="AB763" s="2"/>
    </row>
    <row r="764" spans="1:28" ht="12.75" customHeight="1" x14ac:dyDescent="0.2">
      <c r="A764" s="2"/>
      <c r="C764" s="2"/>
      <c r="G764" s="2"/>
      <c r="H764" s="2"/>
      <c r="I764" s="4"/>
      <c r="J764" s="9"/>
      <c r="K764" s="9"/>
      <c r="L764" s="9"/>
      <c r="M764" s="9"/>
      <c r="N764" s="9"/>
      <c r="U764" s="2"/>
      <c r="X764" s="2"/>
      <c r="Y764" s="2"/>
      <c r="Z764" s="2"/>
      <c r="AB764" s="2"/>
    </row>
    <row r="765" spans="1:28" ht="12.75" customHeight="1" x14ac:dyDescent="0.2">
      <c r="A765" s="2"/>
      <c r="C765" s="2"/>
      <c r="G765" s="2"/>
      <c r="H765" s="2"/>
      <c r="I765" s="4"/>
      <c r="J765" s="9"/>
      <c r="K765" s="9"/>
      <c r="L765" s="9"/>
      <c r="M765" s="9"/>
      <c r="N765" s="9"/>
      <c r="U765" s="2"/>
      <c r="X765" s="2"/>
      <c r="Y765" s="2"/>
      <c r="Z765" s="2"/>
      <c r="AB765" s="2"/>
    </row>
    <row r="766" spans="1:28" ht="12.75" customHeight="1" x14ac:dyDescent="0.2">
      <c r="A766" s="2"/>
      <c r="C766" s="2"/>
      <c r="G766" s="2"/>
      <c r="H766" s="2"/>
      <c r="I766" s="4"/>
      <c r="J766" s="9"/>
      <c r="K766" s="9"/>
      <c r="L766" s="9"/>
      <c r="M766" s="9"/>
      <c r="N766" s="9"/>
      <c r="U766" s="2"/>
      <c r="X766" s="2"/>
      <c r="Y766" s="2"/>
      <c r="Z766" s="2"/>
      <c r="AB766" s="2"/>
    </row>
    <row r="767" spans="1:28" ht="12.75" customHeight="1" x14ac:dyDescent="0.2">
      <c r="A767" s="2"/>
      <c r="C767" s="2"/>
      <c r="G767" s="2"/>
      <c r="H767" s="2"/>
      <c r="I767" s="4"/>
      <c r="J767" s="9"/>
      <c r="K767" s="9"/>
      <c r="L767" s="9"/>
      <c r="M767" s="9"/>
      <c r="N767" s="9"/>
      <c r="U767" s="2"/>
      <c r="X767" s="2"/>
      <c r="Y767" s="2"/>
      <c r="Z767" s="2"/>
      <c r="AB767" s="2"/>
    </row>
    <row r="768" spans="1:28" ht="12.75" customHeight="1" x14ac:dyDescent="0.2">
      <c r="A768" s="2"/>
      <c r="C768" s="2"/>
      <c r="G768" s="2"/>
      <c r="H768" s="2"/>
      <c r="I768" s="4"/>
      <c r="J768" s="9"/>
      <c r="K768" s="9"/>
      <c r="L768" s="9"/>
      <c r="M768" s="9"/>
      <c r="N768" s="9"/>
      <c r="U768" s="2"/>
      <c r="X768" s="2"/>
      <c r="Y768" s="2"/>
      <c r="Z768" s="2"/>
      <c r="AB768" s="2"/>
    </row>
    <row r="769" spans="1:28" ht="12.75" customHeight="1" x14ac:dyDescent="0.2">
      <c r="A769" s="2"/>
      <c r="C769" s="2"/>
      <c r="G769" s="2"/>
      <c r="H769" s="2"/>
      <c r="I769" s="4"/>
      <c r="J769" s="9"/>
      <c r="K769" s="9"/>
      <c r="L769" s="9"/>
      <c r="M769" s="9"/>
      <c r="N769" s="9"/>
      <c r="U769" s="2"/>
      <c r="X769" s="2"/>
      <c r="Y769" s="2"/>
      <c r="Z769" s="2"/>
      <c r="AB769" s="2"/>
    </row>
    <row r="770" spans="1:28" ht="12.75" customHeight="1" x14ac:dyDescent="0.2">
      <c r="A770" s="2"/>
      <c r="C770" s="2"/>
      <c r="G770" s="2"/>
      <c r="H770" s="2"/>
      <c r="I770" s="4"/>
      <c r="J770" s="9"/>
      <c r="K770" s="9"/>
      <c r="L770" s="9"/>
      <c r="M770" s="9"/>
      <c r="N770" s="9"/>
      <c r="U770" s="2"/>
      <c r="X770" s="2"/>
      <c r="Y770" s="2"/>
      <c r="Z770" s="2"/>
      <c r="AB770" s="2"/>
    </row>
    <row r="771" spans="1:28" ht="12.75" customHeight="1" x14ac:dyDescent="0.2">
      <c r="A771" s="2"/>
      <c r="C771" s="2"/>
      <c r="G771" s="2"/>
      <c r="H771" s="2"/>
      <c r="I771" s="4"/>
      <c r="J771" s="9"/>
      <c r="K771" s="9"/>
      <c r="L771" s="9"/>
      <c r="M771" s="9"/>
      <c r="N771" s="9"/>
      <c r="U771" s="2"/>
      <c r="X771" s="2"/>
      <c r="Y771" s="2"/>
      <c r="Z771" s="2"/>
      <c r="AB771" s="2"/>
    </row>
    <row r="772" spans="1:28" ht="12.75" customHeight="1" x14ac:dyDescent="0.2">
      <c r="A772" s="2"/>
      <c r="C772" s="2"/>
      <c r="G772" s="2"/>
      <c r="H772" s="2"/>
      <c r="I772" s="4"/>
      <c r="J772" s="9"/>
      <c r="K772" s="9"/>
      <c r="L772" s="9"/>
      <c r="M772" s="9"/>
      <c r="N772" s="9"/>
      <c r="U772" s="2"/>
      <c r="X772" s="2"/>
      <c r="Y772" s="2"/>
      <c r="Z772" s="2"/>
      <c r="AB772" s="2"/>
    </row>
    <row r="773" spans="1:28" ht="12.75" customHeight="1" x14ac:dyDescent="0.2">
      <c r="A773" s="2"/>
      <c r="C773" s="2"/>
      <c r="G773" s="2"/>
      <c r="H773" s="2"/>
      <c r="I773" s="4"/>
      <c r="J773" s="9"/>
      <c r="K773" s="9"/>
      <c r="L773" s="9"/>
      <c r="M773" s="9"/>
      <c r="N773" s="9"/>
      <c r="U773" s="2"/>
      <c r="X773" s="2"/>
      <c r="Y773" s="2"/>
      <c r="Z773" s="2"/>
      <c r="AB773" s="2"/>
    </row>
    <row r="774" spans="1:28" ht="12.75" customHeight="1" x14ac:dyDescent="0.2">
      <c r="A774" s="2"/>
      <c r="C774" s="2"/>
      <c r="G774" s="2"/>
      <c r="H774" s="2"/>
      <c r="I774" s="4"/>
      <c r="J774" s="9"/>
      <c r="K774" s="9"/>
      <c r="L774" s="9"/>
      <c r="M774" s="9"/>
      <c r="N774" s="9"/>
      <c r="U774" s="2"/>
      <c r="X774" s="2"/>
      <c r="Y774" s="2"/>
      <c r="Z774" s="2"/>
      <c r="AB774" s="2"/>
    </row>
    <row r="775" spans="1:28" ht="12.75" customHeight="1" x14ac:dyDescent="0.2">
      <c r="A775" s="2"/>
      <c r="C775" s="2"/>
      <c r="G775" s="2"/>
      <c r="H775" s="2"/>
      <c r="I775" s="4"/>
      <c r="J775" s="9"/>
      <c r="K775" s="9"/>
      <c r="L775" s="9"/>
      <c r="M775" s="9"/>
      <c r="N775" s="9"/>
      <c r="U775" s="2"/>
      <c r="X775" s="2"/>
      <c r="Y775" s="2"/>
      <c r="Z775" s="2"/>
      <c r="AB775" s="2"/>
    </row>
    <row r="776" spans="1:28" ht="12.75" customHeight="1" x14ac:dyDescent="0.2">
      <c r="A776" s="2"/>
      <c r="C776" s="2"/>
      <c r="G776" s="2"/>
      <c r="H776" s="2"/>
      <c r="I776" s="4"/>
      <c r="J776" s="9"/>
      <c r="K776" s="9"/>
      <c r="L776" s="9"/>
      <c r="M776" s="9"/>
      <c r="N776" s="9"/>
      <c r="U776" s="2"/>
      <c r="X776" s="2"/>
      <c r="Y776" s="2"/>
      <c r="Z776" s="2"/>
      <c r="AB776" s="2"/>
    </row>
    <row r="777" spans="1:28" ht="12.75" customHeight="1" x14ac:dyDescent="0.2">
      <c r="A777" s="2"/>
      <c r="C777" s="2"/>
      <c r="G777" s="2"/>
      <c r="H777" s="2"/>
      <c r="I777" s="4"/>
      <c r="J777" s="9"/>
      <c r="K777" s="9"/>
      <c r="L777" s="9"/>
      <c r="M777" s="9"/>
      <c r="N777" s="9"/>
      <c r="U777" s="2"/>
      <c r="X777" s="2"/>
      <c r="Y777" s="2"/>
      <c r="Z777" s="2"/>
      <c r="AB777" s="2"/>
    </row>
    <row r="778" spans="1:28" ht="12.75" customHeight="1" x14ac:dyDescent="0.2">
      <c r="A778" s="2"/>
      <c r="C778" s="2"/>
      <c r="G778" s="2"/>
      <c r="H778" s="2"/>
      <c r="I778" s="4"/>
      <c r="J778" s="9"/>
      <c r="K778" s="9"/>
      <c r="L778" s="9"/>
      <c r="M778" s="9"/>
      <c r="N778" s="9"/>
      <c r="U778" s="2"/>
      <c r="X778" s="2"/>
      <c r="Y778" s="2"/>
      <c r="Z778" s="2"/>
      <c r="AB778" s="2"/>
    </row>
    <row r="779" spans="1:28" ht="12.75" customHeight="1" x14ac:dyDescent="0.2">
      <c r="A779" s="2"/>
      <c r="C779" s="2"/>
      <c r="G779" s="2"/>
      <c r="H779" s="2"/>
      <c r="I779" s="4"/>
      <c r="J779" s="9"/>
      <c r="K779" s="9"/>
      <c r="L779" s="9"/>
      <c r="M779" s="9"/>
      <c r="N779" s="9"/>
      <c r="U779" s="2"/>
      <c r="X779" s="2"/>
      <c r="Y779" s="2"/>
      <c r="Z779" s="2"/>
      <c r="AB779" s="2"/>
    </row>
    <row r="780" spans="1:28" ht="12.75" customHeight="1" x14ac:dyDescent="0.2">
      <c r="A780" s="2"/>
      <c r="C780" s="2"/>
      <c r="G780" s="2"/>
      <c r="H780" s="2"/>
      <c r="I780" s="4"/>
      <c r="J780" s="9"/>
      <c r="K780" s="9"/>
      <c r="L780" s="9"/>
      <c r="M780" s="9"/>
      <c r="N780" s="9"/>
      <c r="U780" s="2"/>
      <c r="X780" s="2"/>
      <c r="Y780" s="2"/>
      <c r="Z780" s="2"/>
      <c r="AB780" s="2"/>
    </row>
    <row r="781" spans="1:28" ht="12.75" customHeight="1" x14ac:dyDescent="0.2">
      <c r="A781" s="2"/>
      <c r="C781" s="2"/>
      <c r="G781" s="2"/>
      <c r="H781" s="2"/>
      <c r="I781" s="4"/>
      <c r="J781" s="9"/>
      <c r="K781" s="9"/>
      <c r="L781" s="9"/>
      <c r="M781" s="9"/>
      <c r="N781" s="9"/>
      <c r="U781" s="2"/>
      <c r="X781" s="2"/>
      <c r="Y781" s="2"/>
      <c r="Z781" s="2"/>
      <c r="AB781" s="2"/>
    </row>
    <row r="782" spans="1:28" ht="12.75" customHeight="1" x14ac:dyDescent="0.2">
      <c r="A782" s="2"/>
      <c r="C782" s="2"/>
      <c r="G782" s="2"/>
      <c r="H782" s="2"/>
      <c r="I782" s="4"/>
      <c r="J782" s="9"/>
      <c r="K782" s="9"/>
      <c r="L782" s="9"/>
      <c r="M782" s="9"/>
      <c r="N782" s="9"/>
      <c r="U782" s="2"/>
      <c r="X782" s="2"/>
      <c r="Y782" s="2"/>
      <c r="Z782" s="2"/>
      <c r="AB782" s="2"/>
    </row>
    <row r="783" spans="1:28" ht="12.75" customHeight="1" x14ac:dyDescent="0.2">
      <c r="A783" s="2"/>
      <c r="C783" s="2"/>
      <c r="G783" s="2"/>
      <c r="H783" s="2"/>
      <c r="I783" s="4"/>
      <c r="J783" s="9"/>
      <c r="K783" s="9"/>
      <c r="L783" s="9"/>
      <c r="M783" s="9"/>
      <c r="N783" s="9"/>
      <c r="U783" s="2"/>
      <c r="X783" s="2"/>
      <c r="Y783" s="2"/>
      <c r="Z783" s="2"/>
      <c r="AB783" s="2"/>
    </row>
    <row r="784" spans="1:28" ht="12.75" customHeight="1" x14ac:dyDescent="0.2">
      <c r="A784" s="2"/>
      <c r="C784" s="2"/>
      <c r="G784" s="2"/>
      <c r="H784" s="2"/>
      <c r="I784" s="4"/>
      <c r="J784" s="9"/>
      <c r="K784" s="9"/>
      <c r="L784" s="9"/>
      <c r="M784" s="9"/>
      <c r="N784" s="9"/>
      <c r="U784" s="2"/>
      <c r="X784" s="2"/>
      <c r="Y784" s="2"/>
      <c r="Z784" s="2"/>
      <c r="AB784" s="2"/>
    </row>
    <row r="785" spans="1:28" ht="12.75" customHeight="1" x14ac:dyDescent="0.2">
      <c r="A785" s="2"/>
      <c r="C785" s="2"/>
      <c r="G785" s="2"/>
      <c r="H785" s="2"/>
      <c r="I785" s="4"/>
      <c r="J785" s="9"/>
      <c r="K785" s="9"/>
      <c r="L785" s="9"/>
      <c r="M785" s="9"/>
      <c r="N785" s="9"/>
      <c r="U785" s="2"/>
      <c r="X785" s="2"/>
      <c r="Y785" s="2"/>
      <c r="Z785" s="2"/>
      <c r="AB785" s="2"/>
    </row>
    <row r="786" spans="1:28" ht="12.75" customHeight="1" x14ac:dyDescent="0.2">
      <c r="A786" s="2"/>
      <c r="C786" s="2"/>
      <c r="G786" s="2"/>
      <c r="H786" s="2"/>
      <c r="I786" s="4"/>
      <c r="J786" s="9"/>
      <c r="K786" s="9"/>
      <c r="L786" s="9"/>
      <c r="M786" s="9"/>
      <c r="N786" s="9"/>
      <c r="U786" s="2"/>
      <c r="X786" s="2"/>
      <c r="Y786" s="2"/>
      <c r="Z786" s="2"/>
      <c r="AB786" s="2"/>
    </row>
    <row r="787" spans="1:28" ht="12.75" customHeight="1" x14ac:dyDescent="0.2">
      <c r="A787" s="2"/>
      <c r="C787" s="2"/>
      <c r="G787" s="2"/>
      <c r="H787" s="2"/>
      <c r="I787" s="4"/>
      <c r="J787" s="9"/>
      <c r="K787" s="9"/>
      <c r="L787" s="9"/>
      <c r="M787" s="9"/>
      <c r="N787" s="9"/>
      <c r="U787" s="2"/>
      <c r="X787" s="2"/>
      <c r="Y787" s="2"/>
      <c r="Z787" s="2"/>
      <c r="AB787" s="2"/>
    </row>
    <row r="788" spans="1:28" ht="12.75" customHeight="1" x14ac:dyDescent="0.2">
      <c r="A788" s="2"/>
      <c r="C788" s="2"/>
      <c r="G788" s="2"/>
      <c r="H788" s="2"/>
      <c r="I788" s="4"/>
      <c r="J788" s="9"/>
      <c r="K788" s="9"/>
      <c r="L788" s="9"/>
      <c r="M788" s="9"/>
      <c r="N788" s="9"/>
      <c r="U788" s="2"/>
      <c r="X788" s="2"/>
      <c r="Y788" s="2"/>
      <c r="Z788" s="2"/>
      <c r="AB788" s="2"/>
    </row>
    <row r="789" spans="1:28" ht="12.75" customHeight="1" x14ac:dyDescent="0.2">
      <c r="A789" s="2"/>
      <c r="C789" s="2"/>
      <c r="G789" s="2"/>
      <c r="H789" s="2"/>
      <c r="I789" s="4"/>
      <c r="J789" s="9"/>
      <c r="K789" s="9"/>
      <c r="L789" s="9"/>
      <c r="M789" s="9"/>
      <c r="N789" s="9"/>
      <c r="U789" s="2"/>
      <c r="X789" s="2"/>
      <c r="Y789" s="2"/>
      <c r="Z789" s="2"/>
      <c r="AB789" s="2"/>
    </row>
    <row r="790" spans="1:28" ht="12.75" customHeight="1" x14ac:dyDescent="0.2">
      <c r="A790" s="2"/>
      <c r="C790" s="2"/>
      <c r="G790" s="2"/>
      <c r="H790" s="2"/>
      <c r="I790" s="4"/>
      <c r="J790" s="9"/>
      <c r="K790" s="9"/>
      <c r="L790" s="9"/>
      <c r="M790" s="9"/>
      <c r="N790" s="9"/>
      <c r="U790" s="2"/>
      <c r="X790" s="2"/>
      <c r="Y790" s="2"/>
      <c r="Z790" s="2"/>
      <c r="AB790" s="2"/>
    </row>
    <row r="791" spans="1:28" ht="12.75" customHeight="1" x14ac:dyDescent="0.2">
      <c r="A791" s="2"/>
      <c r="C791" s="2"/>
      <c r="G791" s="2"/>
      <c r="H791" s="2"/>
      <c r="I791" s="4"/>
      <c r="J791" s="9"/>
      <c r="K791" s="9"/>
      <c r="L791" s="9"/>
      <c r="M791" s="9"/>
      <c r="N791" s="9"/>
      <c r="U791" s="2"/>
      <c r="X791" s="2"/>
      <c r="Y791" s="2"/>
      <c r="Z791" s="2"/>
      <c r="AB791" s="2"/>
    </row>
    <row r="792" spans="1:28" ht="12.75" customHeight="1" x14ac:dyDescent="0.2">
      <c r="A792" s="2"/>
      <c r="C792" s="2"/>
      <c r="G792" s="2"/>
      <c r="H792" s="2"/>
      <c r="I792" s="4"/>
      <c r="J792" s="9"/>
      <c r="K792" s="9"/>
      <c r="L792" s="9"/>
      <c r="M792" s="9"/>
      <c r="N792" s="9"/>
      <c r="U792" s="2"/>
      <c r="X792" s="2"/>
      <c r="Y792" s="2"/>
      <c r="Z792" s="2"/>
      <c r="AB792" s="2"/>
    </row>
    <row r="793" spans="1:28" ht="12.75" customHeight="1" x14ac:dyDescent="0.2">
      <c r="A793" s="2"/>
      <c r="C793" s="2"/>
      <c r="G793" s="2"/>
      <c r="H793" s="2"/>
      <c r="I793" s="4"/>
      <c r="J793" s="9"/>
      <c r="K793" s="9"/>
      <c r="L793" s="9"/>
      <c r="M793" s="9"/>
      <c r="N793" s="9"/>
      <c r="U793" s="2"/>
      <c r="X793" s="2"/>
      <c r="Y793" s="2"/>
      <c r="Z793" s="2"/>
      <c r="AB793" s="2"/>
    </row>
    <row r="794" spans="1:28" ht="12.75" customHeight="1" x14ac:dyDescent="0.2">
      <c r="A794" s="2"/>
      <c r="C794" s="2"/>
      <c r="G794" s="2"/>
      <c r="H794" s="2"/>
      <c r="I794" s="4"/>
      <c r="J794" s="9"/>
      <c r="K794" s="9"/>
      <c r="L794" s="9"/>
      <c r="M794" s="9"/>
      <c r="N794" s="9"/>
      <c r="U794" s="2"/>
      <c r="X794" s="2"/>
      <c r="Y794" s="2"/>
      <c r="Z794" s="2"/>
      <c r="AB794" s="2"/>
    </row>
    <row r="795" spans="1:28" ht="12.75" customHeight="1" x14ac:dyDescent="0.2">
      <c r="A795" s="2"/>
      <c r="C795" s="2"/>
      <c r="G795" s="2"/>
      <c r="H795" s="2"/>
      <c r="I795" s="4"/>
      <c r="J795" s="9"/>
      <c r="K795" s="9"/>
      <c r="L795" s="9"/>
      <c r="M795" s="9"/>
      <c r="N795" s="9"/>
      <c r="U795" s="2"/>
      <c r="X795" s="2"/>
      <c r="Y795" s="2"/>
      <c r="Z795" s="2"/>
      <c r="AB795" s="2"/>
    </row>
    <row r="796" spans="1:28" ht="12.75" customHeight="1" x14ac:dyDescent="0.2">
      <c r="A796" s="2"/>
      <c r="C796" s="2"/>
      <c r="G796" s="2"/>
      <c r="H796" s="2"/>
      <c r="I796" s="4"/>
      <c r="J796" s="9"/>
      <c r="K796" s="9"/>
      <c r="L796" s="9"/>
      <c r="M796" s="9"/>
      <c r="N796" s="9"/>
      <c r="U796" s="2"/>
      <c r="X796" s="2"/>
      <c r="Y796" s="2"/>
      <c r="Z796" s="2"/>
      <c r="AB796" s="2"/>
    </row>
    <row r="797" spans="1:28" ht="12.75" customHeight="1" x14ac:dyDescent="0.2">
      <c r="A797" s="2"/>
      <c r="C797" s="2"/>
      <c r="G797" s="2"/>
      <c r="H797" s="2"/>
      <c r="I797" s="4"/>
      <c r="J797" s="9"/>
      <c r="K797" s="9"/>
      <c r="L797" s="9"/>
      <c r="M797" s="9"/>
      <c r="N797" s="9"/>
      <c r="U797" s="2"/>
      <c r="X797" s="2"/>
      <c r="Y797" s="2"/>
      <c r="Z797" s="2"/>
      <c r="AB797" s="2"/>
    </row>
    <row r="798" spans="1:28" ht="12.75" customHeight="1" x14ac:dyDescent="0.2">
      <c r="A798" s="2"/>
      <c r="C798" s="2"/>
      <c r="G798" s="2"/>
      <c r="H798" s="2"/>
      <c r="I798" s="4"/>
      <c r="J798" s="9"/>
      <c r="K798" s="9"/>
      <c r="L798" s="9"/>
      <c r="M798" s="9"/>
      <c r="N798" s="9"/>
      <c r="U798" s="2"/>
      <c r="X798" s="2"/>
      <c r="Y798" s="2"/>
      <c r="Z798" s="2"/>
      <c r="AB798" s="2"/>
    </row>
    <row r="799" spans="1:28" ht="12.75" customHeight="1" x14ac:dyDescent="0.2">
      <c r="A799" s="2"/>
      <c r="C799" s="2"/>
      <c r="G799" s="2"/>
      <c r="H799" s="2"/>
      <c r="I799" s="4"/>
      <c r="J799" s="9"/>
      <c r="K799" s="9"/>
      <c r="L799" s="9"/>
      <c r="M799" s="9"/>
      <c r="N799" s="9"/>
      <c r="U799" s="2"/>
      <c r="X799" s="2"/>
      <c r="Y799" s="2"/>
      <c r="Z799" s="2"/>
      <c r="AB799" s="2"/>
    </row>
    <row r="800" spans="1:28" ht="12.75" customHeight="1" x14ac:dyDescent="0.2">
      <c r="A800" s="2"/>
      <c r="C800" s="2"/>
      <c r="G800" s="2"/>
      <c r="H800" s="2"/>
      <c r="I800" s="4"/>
      <c r="J800" s="9"/>
      <c r="K800" s="9"/>
      <c r="L800" s="9"/>
      <c r="M800" s="9"/>
      <c r="N800" s="9"/>
      <c r="U800" s="2"/>
      <c r="X800" s="2"/>
      <c r="Y800" s="2"/>
      <c r="Z800" s="2"/>
      <c r="AB800" s="2"/>
    </row>
    <row r="801" spans="1:28" ht="12.75" customHeight="1" x14ac:dyDescent="0.2">
      <c r="A801" s="2"/>
      <c r="C801" s="2"/>
      <c r="G801" s="2"/>
      <c r="H801" s="2"/>
      <c r="I801" s="4"/>
      <c r="J801" s="9"/>
      <c r="K801" s="9"/>
      <c r="L801" s="9"/>
      <c r="M801" s="9"/>
      <c r="N801" s="9"/>
      <c r="U801" s="2"/>
      <c r="X801" s="2"/>
      <c r="Y801" s="2"/>
      <c r="Z801" s="2"/>
      <c r="AB801" s="2"/>
    </row>
    <row r="802" spans="1:28" ht="12.75" customHeight="1" x14ac:dyDescent="0.2">
      <c r="A802" s="2"/>
      <c r="C802" s="2"/>
      <c r="G802" s="2"/>
      <c r="H802" s="2"/>
      <c r="I802" s="4"/>
      <c r="J802" s="9"/>
      <c r="K802" s="9"/>
      <c r="L802" s="9"/>
      <c r="M802" s="9"/>
      <c r="N802" s="9"/>
      <c r="U802" s="2"/>
      <c r="X802" s="2"/>
      <c r="Y802" s="2"/>
      <c r="Z802" s="2"/>
      <c r="AB802" s="2"/>
    </row>
    <row r="803" spans="1:28" ht="12.75" customHeight="1" x14ac:dyDescent="0.2">
      <c r="A803" s="2"/>
      <c r="C803" s="2"/>
      <c r="G803" s="2"/>
      <c r="H803" s="2"/>
      <c r="I803" s="4"/>
      <c r="J803" s="9"/>
      <c r="K803" s="9"/>
      <c r="L803" s="9"/>
      <c r="M803" s="9"/>
      <c r="N803" s="9"/>
      <c r="U803" s="2"/>
      <c r="X803" s="2"/>
      <c r="Y803" s="2"/>
      <c r="Z803" s="2"/>
      <c r="AB803" s="2"/>
    </row>
    <row r="804" spans="1:28" ht="12.75" customHeight="1" x14ac:dyDescent="0.2">
      <c r="A804" s="2"/>
      <c r="C804" s="2"/>
      <c r="G804" s="2"/>
      <c r="H804" s="2"/>
      <c r="I804" s="4"/>
      <c r="J804" s="9"/>
      <c r="K804" s="9"/>
      <c r="L804" s="9"/>
      <c r="M804" s="9"/>
      <c r="N804" s="9"/>
      <c r="U804" s="2"/>
      <c r="X804" s="2"/>
      <c r="Y804" s="2"/>
      <c r="Z804" s="2"/>
      <c r="AB804" s="2"/>
    </row>
    <row r="805" spans="1:28" ht="12.75" customHeight="1" x14ac:dyDescent="0.2">
      <c r="A805" s="2"/>
      <c r="C805" s="2"/>
      <c r="G805" s="2"/>
      <c r="H805" s="2"/>
      <c r="I805" s="4"/>
      <c r="J805" s="9"/>
      <c r="K805" s="9"/>
      <c r="L805" s="9"/>
      <c r="M805" s="9"/>
      <c r="N805" s="9"/>
      <c r="U805" s="2"/>
      <c r="X805" s="2"/>
      <c r="Y805" s="2"/>
      <c r="Z805" s="2"/>
      <c r="AB805" s="2"/>
    </row>
    <row r="806" spans="1:28" ht="12.75" customHeight="1" x14ac:dyDescent="0.2">
      <c r="A806" s="2"/>
      <c r="C806" s="2"/>
      <c r="G806" s="2"/>
      <c r="H806" s="2"/>
      <c r="I806" s="4"/>
      <c r="J806" s="9"/>
      <c r="K806" s="9"/>
      <c r="L806" s="9"/>
      <c r="M806" s="9"/>
      <c r="N806" s="9"/>
      <c r="U806" s="2"/>
      <c r="X806" s="2"/>
      <c r="Y806" s="2"/>
      <c r="Z806" s="2"/>
      <c r="AB806" s="2"/>
    </row>
    <row r="807" spans="1:28" ht="12.75" customHeight="1" x14ac:dyDescent="0.2">
      <c r="A807" s="2"/>
      <c r="C807" s="2"/>
      <c r="G807" s="2"/>
      <c r="H807" s="2"/>
      <c r="I807" s="4"/>
      <c r="J807" s="9"/>
      <c r="K807" s="9"/>
      <c r="L807" s="9"/>
      <c r="M807" s="9"/>
      <c r="N807" s="9"/>
      <c r="U807" s="2"/>
      <c r="X807" s="2"/>
      <c r="Y807" s="2"/>
      <c r="Z807" s="2"/>
      <c r="AB807" s="2"/>
    </row>
    <row r="808" spans="1:28" ht="12.75" customHeight="1" x14ac:dyDescent="0.2">
      <c r="A808" s="2"/>
      <c r="C808" s="2"/>
      <c r="G808" s="2"/>
      <c r="H808" s="2"/>
      <c r="I808" s="4"/>
      <c r="J808" s="9"/>
      <c r="K808" s="9"/>
      <c r="L808" s="9"/>
      <c r="M808" s="9"/>
      <c r="N808" s="9"/>
      <c r="U808" s="2"/>
      <c r="X808" s="2"/>
      <c r="Y808" s="2"/>
      <c r="Z808" s="2"/>
      <c r="AB808" s="2"/>
    </row>
    <row r="809" spans="1:28" ht="12.75" customHeight="1" x14ac:dyDescent="0.2">
      <c r="A809" s="2"/>
      <c r="C809" s="2"/>
      <c r="G809" s="2"/>
      <c r="H809" s="2"/>
      <c r="I809" s="4"/>
      <c r="J809" s="9"/>
      <c r="K809" s="9"/>
      <c r="L809" s="9"/>
      <c r="M809" s="9"/>
      <c r="N809" s="9"/>
      <c r="U809" s="2"/>
      <c r="X809" s="2"/>
      <c r="Y809" s="2"/>
      <c r="Z809" s="2"/>
      <c r="AB809" s="2"/>
    </row>
    <row r="810" spans="1:28" ht="12.75" customHeight="1" x14ac:dyDescent="0.2">
      <c r="A810" s="2"/>
      <c r="C810" s="2"/>
      <c r="G810" s="2"/>
      <c r="H810" s="2"/>
      <c r="I810" s="4"/>
      <c r="J810" s="9"/>
      <c r="K810" s="9"/>
      <c r="L810" s="9"/>
      <c r="M810" s="9"/>
      <c r="N810" s="9"/>
      <c r="U810" s="2"/>
      <c r="X810" s="2"/>
      <c r="Y810" s="2"/>
      <c r="Z810" s="2"/>
      <c r="AB810" s="2"/>
    </row>
    <row r="811" spans="1:28" ht="12.75" customHeight="1" x14ac:dyDescent="0.2">
      <c r="A811" s="2"/>
      <c r="C811" s="2"/>
      <c r="G811" s="2"/>
      <c r="H811" s="2"/>
      <c r="I811" s="4"/>
      <c r="J811" s="9"/>
      <c r="K811" s="9"/>
      <c r="L811" s="9"/>
      <c r="M811" s="9"/>
      <c r="N811" s="9"/>
      <c r="U811" s="2"/>
      <c r="X811" s="2"/>
      <c r="Y811" s="2"/>
      <c r="Z811" s="2"/>
      <c r="AB811" s="2"/>
    </row>
    <row r="812" spans="1:28" ht="12.75" customHeight="1" x14ac:dyDescent="0.2">
      <c r="A812" s="2"/>
      <c r="C812" s="2"/>
      <c r="G812" s="2"/>
      <c r="H812" s="2"/>
      <c r="I812" s="4"/>
      <c r="J812" s="9"/>
      <c r="K812" s="9"/>
      <c r="L812" s="9"/>
      <c r="M812" s="9"/>
      <c r="N812" s="9"/>
      <c r="U812" s="2"/>
      <c r="X812" s="2"/>
      <c r="Y812" s="2"/>
      <c r="Z812" s="2"/>
      <c r="AB812" s="2"/>
    </row>
    <row r="813" spans="1:28" ht="12.75" customHeight="1" x14ac:dyDescent="0.2">
      <c r="A813" s="2"/>
      <c r="C813" s="2"/>
      <c r="G813" s="2"/>
      <c r="H813" s="2"/>
      <c r="I813" s="4"/>
      <c r="J813" s="9"/>
      <c r="K813" s="9"/>
      <c r="L813" s="9"/>
      <c r="M813" s="9"/>
      <c r="N813" s="9"/>
      <c r="U813" s="2"/>
      <c r="X813" s="2"/>
      <c r="Y813" s="2"/>
      <c r="Z813" s="2"/>
      <c r="AB813" s="2"/>
    </row>
    <row r="814" spans="1:28" ht="12.75" customHeight="1" x14ac:dyDescent="0.2">
      <c r="A814" s="2"/>
      <c r="C814" s="2"/>
      <c r="G814" s="2"/>
      <c r="H814" s="2"/>
      <c r="I814" s="4"/>
      <c r="J814" s="9"/>
      <c r="K814" s="9"/>
      <c r="L814" s="9"/>
      <c r="M814" s="9"/>
      <c r="N814" s="9"/>
      <c r="U814" s="2"/>
      <c r="X814" s="2"/>
      <c r="Y814" s="2"/>
      <c r="Z814" s="2"/>
      <c r="AB814" s="2"/>
    </row>
    <row r="815" spans="1:28" ht="12.75" customHeight="1" x14ac:dyDescent="0.2">
      <c r="A815" s="2"/>
      <c r="C815" s="2"/>
      <c r="G815" s="2"/>
      <c r="H815" s="2"/>
      <c r="I815" s="4"/>
      <c r="J815" s="9"/>
      <c r="K815" s="9"/>
      <c r="L815" s="9"/>
      <c r="M815" s="9"/>
      <c r="N815" s="9"/>
      <c r="U815" s="2"/>
      <c r="X815" s="2"/>
      <c r="Y815" s="2"/>
      <c r="Z815" s="2"/>
      <c r="AB815" s="2"/>
    </row>
    <row r="816" spans="1:28" ht="12.75" customHeight="1" x14ac:dyDescent="0.2">
      <c r="A816" s="2"/>
      <c r="C816" s="2"/>
      <c r="G816" s="2"/>
      <c r="H816" s="2"/>
      <c r="I816" s="4"/>
      <c r="J816" s="9"/>
      <c r="K816" s="9"/>
      <c r="L816" s="9"/>
      <c r="M816" s="9"/>
      <c r="N816" s="9"/>
      <c r="U816" s="2"/>
      <c r="X816" s="2"/>
      <c r="Y816" s="2"/>
      <c r="Z816" s="2"/>
      <c r="AB816" s="2"/>
    </row>
    <row r="817" spans="1:28" ht="12.75" customHeight="1" x14ac:dyDescent="0.2">
      <c r="A817" s="2"/>
      <c r="C817" s="2"/>
      <c r="G817" s="2"/>
      <c r="H817" s="2"/>
      <c r="I817" s="4"/>
      <c r="J817" s="9"/>
      <c r="K817" s="9"/>
      <c r="L817" s="9"/>
      <c r="M817" s="9"/>
      <c r="N817" s="9"/>
      <c r="U817" s="2"/>
      <c r="X817" s="2"/>
      <c r="Y817" s="2"/>
      <c r="Z817" s="2"/>
      <c r="AB817" s="2"/>
    </row>
    <row r="818" spans="1:28" ht="12.75" customHeight="1" x14ac:dyDescent="0.2">
      <c r="A818" s="2"/>
      <c r="C818" s="2"/>
      <c r="G818" s="2"/>
      <c r="H818" s="2"/>
      <c r="I818" s="4"/>
      <c r="J818" s="9"/>
      <c r="K818" s="9"/>
      <c r="L818" s="9"/>
      <c r="M818" s="9"/>
      <c r="N818" s="9"/>
      <c r="U818" s="2"/>
      <c r="X818" s="2"/>
      <c r="Y818" s="2"/>
      <c r="Z818" s="2"/>
      <c r="AB818" s="2"/>
    </row>
    <row r="819" spans="1:28" ht="12.75" customHeight="1" x14ac:dyDescent="0.2">
      <c r="A819" s="2"/>
      <c r="C819" s="2"/>
      <c r="G819" s="2"/>
      <c r="H819" s="2"/>
      <c r="I819" s="4"/>
      <c r="J819" s="9"/>
      <c r="K819" s="9"/>
      <c r="L819" s="9"/>
      <c r="M819" s="9"/>
      <c r="N819" s="9"/>
      <c r="U819" s="2"/>
      <c r="X819" s="2"/>
      <c r="Y819" s="2"/>
      <c r="Z819" s="2"/>
      <c r="AB819" s="2"/>
    </row>
    <row r="820" spans="1:28" ht="12.75" customHeight="1" x14ac:dyDescent="0.2">
      <c r="A820" s="2"/>
      <c r="C820" s="2"/>
      <c r="G820" s="2"/>
      <c r="H820" s="2"/>
      <c r="I820" s="4"/>
      <c r="J820" s="9"/>
      <c r="K820" s="9"/>
      <c r="L820" s="9"/>
      <c r="M820" s="9"/>
      <c r="N820" s="9"/>
      <c r="U820" s="2"/>
      <c r="X820" s="2"/>
      <c r="Y820" s="2"/>
      <c r="Z820" s="2"/>
      <c r="AB820" s="2"/>
    </row>
    <row r="821" spans="1:28" ht="12.75" customHeight="1" x14ac:dyDescent="0.2">
      <c r="A821" s="2"/>
      <c r="C821" s="2"/>
      <c r="G821" s="2"/>
      <c r="H821" s="2"/>
      <c r="I821" s="4"/>
      <c r="J821" s="9"/>
      <c r="K821" s="9"/>
      <c r="L821" s="9"/>
      <c r="M821" s="9"/>
      <c r="N821" s="9"/>
      <c r="U821" s="2"/>
      <c r="X821" s="2"/>
      <c r="Y821" s="2"/>
      <c r="Z821" s="2"/>
      <c r="AB821" s="2"/>
    </row>
    <row r="822" spans="1:28" ht="12.75" customHeight="1" x14ac:dyDescent="0.2">
      <c r="A822" s="2"/>
      <c r="C822" s="2"/>
      <c r="G822" s="2"/>
      <c r="H822" s="2"/>
      <c r="I822" s="4"/>
      <c r="J822" s="9"/>
      <c r="K822" s="9"/>
      <c r="L822" s="9"/>
      <c r="M822" s="9"/>
      <c r="N822" s="9"/>
      <c r="U822" s="2"/>
      <c r="X822" s="2"/>
      <c r="Y822" s="2"/>
      <c r="Z822" s="2"/>
      <c r="AB822" s="2"/>
    </row>
    <row r="823" spans="1:28" ht="12.75" customHeight="1" x14ac:dyDescent="0.2">
      <c r="A823" s="2"/>
      <c r="C823" s="2"/>
      <c r="G823" s="2"/>
      <c r="H823" s="2"/>
      <c r="I823" s="4"/>
      <c r="J823" s="9"/>
      <c r="K823" s="9"/>
      <c r="L823" s="9"/>
      <c r="M823" s="9"/>
      <c r="N823" s="9"/>
      <c r="U823" s="2"/>
      <c r="X823" s="2"/>
      <c r="Y823" s="2"/>
      <c r="Z823" s="2"/>
      <c r="AB823" s="2"/>
    </row>
    <row r="824" spans="1:28" ht="12.75" customHeight="1" x14ac:dyDescent="0.2">
      <c r="A824" s="2"/>
      <c r="C824" s="2"/>
      <c r="G824" s="2"/>
      <c r="H824" s="2"/>
      <c r="I824" s="4"/>
      <c r="J824" s="9"/>
      <c r="K824" s="9"/>
      <c r="L824" s="9"/>
      <c r="M824" s="9"/>
      <c r="N824" s="9"/>
      <c r="U824" s="2"/>
      <c r="X824" s="2"/>
      <c r="Y824" s="2"/>
      <c r="Z824" s="2"/>
      <c r="AB824" s="2"/>
    </row>
    <row r="825" spans="1:28" ht="12.75" customHeight="1" x14ac:dyDescent="0.2">
      <c r="A825" s="2"/>
      <c r="C825" s="2"/>
      <c r="G825" s="2"/>
      <c r="H825" s="2"/>
      <c r="I825" s="4"/>
      <c r="J825" s="9"/>
      <c r="K825" s="9"/>
      <c r="L825" s="9"/>
      <c r="M825" s="9"/>
      <c r="N825" s="9"/>
      <c r="U825" s="2"/>
      <c r="X825" s="2"/>
      <c r="Y825" s="2"/>
      <c r="Z825" s="2"/>
      <c r="AB825" s="2"/>
    </row>
    <row r="826" spans="1:28" ht="12.75" customHeight="1" x14ac:dyDescent="0.2">
      <c r="A826" s="2"/>
      <c r="C826" s="2"/>
      <c r="G826" s="2"/>
      <c r="H826" s="2"/>
      <c r="I826" s="4"/>
      <c r="J826" s="9"/>
      <c r="K826" s="9"/>
      <c r="L826" s="9"/>
      <c r="M826" s="9"/>
      <c r="N826" s="9"/>
      <c r="U826" s="2"/>
      <c r="X826" s="2"/>
      <c r="Y826" s="2"/>
      <c r="Z826" s="2"/>
      <c r="AB826" s="2"/>
    </row>
    <row r="827" spans="1:28" ht="12.75" customHeight="1" x14ac:dyDescent="0.2">
      <c r="A827" s="2"/>
      <c r="C827" s="2"/>
      <c r="G827" s="2"/>
      <c r="H827" s="2"/>
      <c r="I827" s="4"/>
      <c r="J827" s="9"/>
      <c r="K827" s="9"/>
      <c r="L827" s="9"/>
      <c r="M827" s="9"/>
      <c r="N827" s="9"/>
      <c r="U827" s="2"/>
      <c r="X827" s="2"/>
      <c r="Y827" s="2"/>
      <c r="Z827" s="2"/>
      <c r="AB827" s="2"/>
    </row>
    <row r="828" spans="1:28" ht="12.75" customHeight="1" x14ac:dyDescent="0.2">
      <c r="A828" s="2"/>
      <c r="C828" s="2"/>
      <c r="G828" s="2"/>
      <c r="H828" s="2"/>
      <c r="I828" s="4"/>
      <c r="J828" s="9"/>
      <c r="K828" s="9"/>
      <c r="L828" s="9"/>
      <c r="M828" s="9"/>
      <c r="N828" s="9"/>
      <c r="U828" s="2"/>
      <c r="X828" s="2"/>
      <c r="Y828" s="2"/>
      <c r="Z828" s="2"/>
      <c r="AB828" s="2"/>
    </row>
    <row r="829" spans="1:28" ht="12.75" customHeight="1" x14ac:dyDescent="0.2">
      <c r="A829" s="2"/>
      <c r="C829" s="2"/>
      <c r="G829" s="2"/>
      <c r="H829" s="2"/>
      <c r="I829" s="4"/>
      <c r="J829" s="9"/>
      <c r="K829" s="9"/>
      <c r="L829" s="9"/>
      <c r="M829" s="9"/>
      <c r="N829" s="9"/>
      <c r="U829" s="2"/>
      <c r="X829" s="2"/>
      <c r="Y829" s="2"/>
      <c r="Z829" s="2"/>
      <c r="AB829" s="2"/>
    </row>
    <row r="830" spans="1:28" ht="12.75" customHeight="1" x14ac:dyDescent="0.2">
      <c r="A830" s="2"/>
      <c r="C830" s="2"/>
      <c r="G830" s="2"/>
      <c r="H830" s="2"/>
      <c r="I830" s="4"/>
      <c r="J830" s="9"/>
      <c r="K830" s="9"/>
      <c r="L830" s="9"/>
      <c r="M830" s="9"/>
      <c r="N830" s="9"/>
      <c r="U830" s="2"/>
      <c r="X830" s="2"/>
      <c r="Y830" s="2"/>
      <c r="Z830" s="2"/>
      <c r="AB830" s="2"/>
    </row>
    <row r="831" spans="1:28" ht="12.75" customHeight="1" x14ac:dyDescent="0.2">
      <c r="A831" s="2"/>
      <c r="C831" s="2"/>
      <c r="G831" s="2"/>
      <c r="H831" s="2"/>
      <c r="I831" s="4"/>
      <c r="J831" s="9"/>
      <c r="K831" s="9"/>
      <c r="L831" s="9"/>
      <c r="M831" s="9"/>
      <c r="N831" s="9"/>
      <c r="U831" s="2"/>
      <c r="X831" s="2"/>
      <c r="Y831" s="2"/>
      <c r="Z831" s="2"/>
      <c r="AB831" s="2"/>
    </row>
    <row r="832" spans="1:28" ht="12.75" customHeight="1" x14ac:dyDescent="0.2">
      <c r="A832" s="2"/>
      <c r="C832" s="2"/>
      <c r="G832" s="2"/>
      <c r="H832" s="2"/>
      <c r="I832" s="4"/>
      <c r="J832" s="9"/>
      <c r="K832" s="9"/>
      <c r="L832" s="9"/>
      <c r="M832" s="9"/>
      <c r="N832" s="9"/>
      <c r="U832" s="2"/>
      <c r="X832" s="2"/>
      <c r="Y832" s="2"/>
      <c r="Z832" s="2"/>
      <c r="AB832" s="2"/>
    </row>
    <row r="833" spans="1:28" ht="12.75" customHeight="1" x14ac:dyDescent="0.2">
      <c r="A833" s="2"/>
      <c r="C833" s="2"/>
      <c r="G833" s="2"/>
      <c r="H833" s="2"/>
      <c r="I833" s="4"/>
      <c r="J833" s="9"/>
      <c r="K833" s="9"/>
      <c r="L833" s="9"/>
      <c r="M833" s="9"/>
      <c r="N833" s="9"/>
      <c r="U833" s="2"/>
      <c r="X833" s="2"/>
      <c r="Y833" s="2"/>
      <c r="Z833" s="2"/>
      <c r="AB833" s="2"/>
    </row>
    <row r="834" spans="1:28" ht="12.75" customHeight="1" x14ac:dyDescent="0.2">
      <c r="A834" s="2"/>
      <c r="C834" s="2"/>
      <c r="G834" s="2"/>
      <c r="H834" s="2"/>
      <c r="I834" s="4"/>
      <c r="J834" s="9"/>
      <c r="K834" s="9"/>
      <c r="L834" s="9"/>
      <c r="M834" s="9"/>
      <c r="N834" s="9"/>
      <c r="U834" s="2"/>
      <c r="X834" s="2"/>
      <c r="Y834" s="2"/>
      <c r="Z834" s="2"/>
      <c r="AB834" s="2"/>
    </row>
    <row r="835" spans="1:28" ht="12.75" customHeight="1" x14ac:dyDescent="0.2">
      <c r="A835" s="2"/>
      <c r="C835" s="2"/>
      <c r="G835" s="2"/>
      <c r="H835" s="2"/>
      <c r="I835" s="4"/>
      <c r="J835" s="9"/>
      <c r="K835" s="9"/>
      <c r="L835" s="9"/>
      <c r="M835" s="9"/>
      <c r="N835" s="9"/>
      <c r="U835" s="2"/>
      <c r="X835" s="2"/>
      <c r="Y835" s="2"/>
      <c r="Z835" s="2"/>
      <c r="AB835" s="2"/>
    </row>
    <row r="836" spans="1:28" ht="12.75" customHeight="1" x14ac:dyDescent="0.2">
      <c r="A836" s="2"/>
      <c r="C836" s="2"/>
      <c r="G836" s="2"/>
      <c r="H836" s="2"/>
      <c r="I836" s="4"/>
      <c r="J836" s="9"/>
      <c r="K836" s="9"/>
      <c r="L836" s="9"/>
      <c r="M836" s="9"/>
      <c r="N836" s="9"/>
      <c r="U836" s="2"/>
      <c r="X836" s="2"/>
      <c r="Y836" s="2"/>
      <c r="Z836" s="2"/>
      <c r="AB836" s="2"/>
    </row>
    <row r="837" spans="1:28" ht="12.75" customHeight="1" x14ac:dyDescent="0.2">
      <c r="A837" s="2"/>
      <c r="C837" s="2"/>
      <c r="G837" s="2"/>
      <c r="H837" s="2"/>
      <c r="I837" s="4"/>
      <c r="J837" s="9"/>
      <c r="K837" s="9"/>
      <c r="L837" s="9"/>
      <c r="M837" s="9"/>
      <c r="N837" s="9"/>
      <c r="U837" s="2"/>
      <c r="X837" s="2"/>
      <c r="Y837" s="2"/>
      <c r="Z837" s="2"/>
      <c r="AB837" s="2"/>
    </row>
    <row r="838" spans="1:28" ht="12.75" customHeight="1" x14ac:dyDescent="0.2">
      <c r="A838" s="2"/>
      <c r="C838" s="2"/>
      <c r="G838" s="2"/>
      <c r="H838" s="2"/>
      <c r="I838" s="4"/>
      <c r="J838" s="9"/>
      <c r="K838" s="9"/>
      <c r="L838" s="9"/>
      <c r="M838" s="9"/>
      <c r="N838" s="9"/>
      <c r="U838" s="2"/>
      <c r="X838" s="2"/>
      <c r="Y838" s="2"/>
      <c r="Z838" s="2"/>
      <c r="AB838" s="2"/>
    </row>
    <row r="839" spans="1:28" ht="12.75" customHeight="1" x14ac:dyDescent="0.2">
      <c r="A839" s="2"/>
      <c r="C839" s="2"/>
      <c r="G839" s="2"/>
      <c r="H839" s="2"/>
      <c r="I839" s="4"/>
      <c r="J839" s="9"/>
      <c r="K839" s="9"/>
      <c r="L839" s="9"/>
      <c r="M839" s="9"/>
      <c r="N839" s="9"/>
      <c r="U839" s="2"/>
      <c r="X839" s="2"/>
      <c r="Y839" s="2"/>
      <c r="Z839" s="2"/>
      <c r="AB839" s="2"/>
    </row>
    <row r="840" spans="1:28" ht="12.75" customHeight="1" x14ac:dyDescent="0.2">
      <c r="A840" s="2"/>
      <c r="C840" s="2"/>
      <c r="G840" s="2"/>
      <c r="H840" s="2"/>
      <c r="I840" s="4"/>
      <c r="J840" s="9"/>
      <c r="K840" s="9"/>
      <c r="L840" s="9"/>
      <c r="M840" s="9"/>
      <c r="N840" s="9"/>
      <c r="U840" s="2"/>
      <c r="X840" s="2"/>
      <c r="Y840" s="2"/>
      <c r="Z840" s="2"/>
      <c r="AB840" s="2"/>
    </row>
    <row r="841" spans="1:28" ht="12.75" customHeight="1" x14ac:dyDescent="0.2">
      <c r="A841" s="2"/>
      <c r="C841" s="2"/>
      <c r="G841" s="2"/>
      <c r="H841" s="2"/>
      <c r="I841" s="4"/>
      <c r="J841" s="9"/>
      <c r="K841" s="9"/>
      <c r="L841" s="9"/>
      <c r="M841" s="9"/>
      <c r="N841" s="9"/>
      <c r="U841" s="2"/>
      <c r="X841" s="2"/>
      <c r="Y841" s="2"/>
      <c r="Z841" s="2"/>
      <c r="AB841" s="2"/>
    </row>
    <row r="842" spans="1:28" ht="12.75" customHeight="1" x14ac:dyDescent="0.2">
      <c r="A842" s="2"/>
      <c r="C842" s="2"/>
      <c r="G842" s="2"/>
      <c r="H842" s="2"/>
      <c r="I842" s="4"/>
      <c r="J842" s="9"/>
      <c r="K842" s="9"/>
      <c r="L842" s="9"/>
      <c r="M842" s="9"/>
      <c r="N842" s="9"/>
      <c r="U842" s="2"/>
      <c r="X842" s="2"/>
      <c r="Y842" s="2"/>
      <c r="Z842" s="2"/>
      <c r="AB842" s="2"/>
    </row>
    <row r="843" spans="1:28" ht="12.75" customHeight="1" x14ac:dyDescent="0.2">
      <c r="A843" s="2"/>
      <c r="C843" s="2"/>
      <c r="G843" s="2"/>
      <c r="H843" s="2"/>
      <c r="I843" s="4"/>
      <c r="J843" s="9"/>
      <c r="K843" s="9"/>
      <c r="L843" s="9"/>
      <c r="M843" s="9"/>
      <c r="N843" s="9"/>
      <c r="U843" s="2"/>
      <c r="X843" s="2"/>
      <c r="Y843" s="2"/>
      <c r="Z843" s="2"/>
      <c r="AB843" s="2"/>
    </row>
    <row r="844" spans="1:28" ht="12.75" customHeight="1" x14ac:dyDescent="0.2">
      <c r="A844" s="2"/>
      <c r="C844" s="2"/>
      <c r="G844" s="2"/>
      <c r="H844" s="2"/>
      <c r="I844" s="4"/>
      <c r="J844" s="9"/>
      <c r="K844" s="9"/>
      <c r="L844" s="9"/>
      <c r="M844" s="9"/>
      <c r="N844" s="9"/>
      <c r="U844" s="2"/>
      <c r="X844" s="2"/>
      <c r="Y844" s="2"/>
      <c r="Z844" s="2"/>
      <c r="AB844" s="2"/>
    </row>
    <row r="845" spans="1:28" ht="12.75" customHeight="1" x14ac:dyDescent="0.2">
      <c r="A845" s="2"/>
      <c r="C845" s="2"/>
      <c r="G845" s="2"/>
      <c r="H845" s="2"/>
      <c r="I845" s="4"/>
      <c r="J845" s="9"/>
      <c r="K845" s="9"/>
      <c r="L845" s="9"/>
      <c r="M845" s="9"/>
      <c r="N845" s="9"/>
      <c r="U845" s="2"/>
      <c r="X845" s="2"/>
      <c r="Y845" s="2"/>
      <c r="Z845" s="2"/>
      <c r="AB845" s="2"/>
    </row>
    <row r="846" spans="1:28" ht="12.75" customHeight="1" x14ac:dyDescent="0.2">
      <c r="A846" s="2"/>
      <c r="C846" s="2"/>
      <c r="G846" s="2"/>
      <c r="H846" s="2"/>
      <c r="I846" s="4"/>
      <c r="J846" s="9"/>
      <c r="K846" s="9"/>
      <c r="L846" s="9"/>
      <c r="M846" s="9"/>
      <c r="N846" s="9"/>
      <c r="U846" s="2"/>
      <c r="X846" s="2"/>
      <c r="Y846" s="2"/>
      <c r="Z846" s="2"/>
      <c r="AB846" s="2"/>
    </row>
    <row r="847" spans="1:28" ht="12.75" customHeight="1" x14ac:dyDescent="0.2">
      <c r="A847" s="2"/>
      <c r="C847" s="2"/>
      <c r="G847" s="2"/>
      <c r="H847" s="2"/>
      <c r="I847" s="4"/>
      <c r="J847" s="9"/>
      <c r="K847" s="9"/>
      <c r="L847" s="9"/>
      <c r="M847" s="9"/>
      <c r="N847" s="9"/>
      <c r="U847" s="2"/>
      <c r="X847" s="2"/>
      <c r="Y847" s="2"/>
      <c r="Z847" s="2"/>
      <c r="AB847" s="2"/>
    </row>
    <row r="848" spans="1:28" ht="12.75" customHeight="1" x14ac:dyDescent="0.2">
      <c r="A848" s="2"/>
      <c r="C848" s="2"/>
      <c r="G848" s="2"/>
      <c r="H848" s="2"/>
      <c r="I848" s="4"/>
      <c r="J848" s="9"/>
      <c r="K848" s="9"/>
      <c r="L848" s="9"/>
      <c r="M848" s="9"/>
      <c r="N848" s="9"/>
      <c r="U848" s="2"/>
      <c r="X848" s="2"/>
      <c r="Y848" s="2"/>
      <c r="Z848" s="2"/>
      <c r="AB848" s="2"/>
    </row>
    <row r="849" spans="1:28" ht="12.75" customHeight="1" x14ac:dyDescent="0.2">
      <c r="A849" s="2"/>
      <c r="C849" s="2"/>
      <c r="G849" s="2"/>
      <c r="H849" s="2"/>
      <c r="I849" s="4"/>
      <c r="J849" s="9"/>
      <c r="K849" s="9"/>
      <c r="L849" s="9"/>
      <c r="M849" s="9"/>
      <c r="N849" s="9"/>
      <c r="U849" s="2"/>
      <c r="X849" s="2"/>
      <c r="Y849" s="2"/>
      <c r="Z849" s="2"/>
      <c r="AB849" s="2"/>
    </row>
    <row r="850" spans="1:28" ht="12.75" customHeight="1" x14ac:dyDescent="0.2">
      <c r="A850" s="2"/>
      <c r="C850" s="2"/>
      <c r="G850" s="2"/>
      <c r="H850" s="2"/>
      <c r="I850" s="4"/>
      <c r="J850" s="9"/>
      <c r="K850" s="9"/>
      <c r="L850" s="9"/>
      <c r="M850" s="9"/>
      <c r="N850" s="9"/>
      <c r="U850" s="2"/>
      <c r="X850" s="2"/>
      <c r="Y850" s="2"/>
      <c r="Z850" s="2"/>
      <c r="AB850" s="2"/>
    </row>
    <row r="851" spans="1:28" ht="12.75" customHeight="1" x14ac:dyDescent="0.2">
      <c r="A851" s="2"/>
      <c r="C851" s="2"/>
      <c r="G851" s="2"/>
      <c r="H851" s="2"/>
      <c r="I851" s="4"/>
      <c r="J851" s="9"/>
      <c r="K851" s="9"/>
      <c r="L851" s="9"/>
      <c r="M851" s="9"/>
      <c r="N851" s="9"/>
      <c r="U851" s="2"/>
      <c r="X851" s="2"/>
      <c r="Y851" s="2"/>
      <c r="Z851" s="2"/>
      <c r="AB851" s="2"/>
    </row>
    <row r="852" spans="1:28" ht="12.75" customHeight="1" x14ac:dyDescent="0.2">
      <c r="A852" s="2"/>
      <c r="C852" s="2"/>
      <c r="G852" s="2"/>
      <c r="H852" s="2"/>
      <c r="I852" s="4"/>
      <c r="J852" s="9"/>
      <c r="K852" s="9"/>
      <c r="L852" s="9"/>
      <c r="M852" s="9"/>
      <c r="N852" s="9"/>
      <c r="U852" s="2"/>
      <c r="X852" s="2"/>
      <c r="Y852" s="2"/>
      <c r="Z852" s="2"/>
      <c r="AB852" s="2"/>
    </row>
    <row r="853" spans="1:28" ht="12.75" customHeight="1" x14ac:dyDescent="0.2">
      <c r="A853" s="2"/>
      <c r="C853" s="2"/>
      <c r="G853" s="2"/>
      <c r="H853" s="2"/>
      <c r="I853" s="4"/>
      <c r="J853" s="9"/>
      <c r="K853" s="9"/>
      <c r="L853" s="9"/>
      <c r="M853" s="9"/>
      <c r="N853" s="9"/>
      <c r="U853" s="2"/>
      <c r="X853" s="2"/>
      <c r="Y853" s="2"/>
      <c r="Z853" s="2"/>
      <c r="AB853" s="2"/>
    </row>
    <row r="854" spans="1:28" ht="12.75" customHeight="1" x14ac:dyDescent="0.2">
      <c r="A854" s="2"/>
      <c r="C854" s="2"/>
      <c r="G854" s="2"/>
      <c r="H854" s="2"/>
      <c r="I854" s="4"/>
      <c r="J854" s="9"/>
      <c r="K854" s="9"/>
      <c r="L854" s="9"/>
      <c r="M854" s="9"/>
      <c r="N854" s="9"/>
      <c r="U854" s="2"/>
      <c r="X854" s="2"/>
      <c r="Y854" s="2"/>
      <c r="Z854" s="2"/>
      <c r="AB854" s="2"/>
    </row>
    <row r="855" spans="1:28" ht="12.75" customHeight="1" x14ac:dyDescent="0.2">
      <c r="A855" s="2"/>
      <c r="C855" s="2"/>
      <c r="G855" s="2"/>
      <c r="H855" s="2"/>
      <c r="I855" s="4"/>
      <c r="J855" s="9"/>
      <c r="K855" s="9"/>
      <c r="L855" s="9"/>
      <c r="M855" s="9"/>
      <c r="N855" s="9"/>
      <c r="U855" s="2"/>
      <c r="X855" s="2"/>
      <c r="Y855" s="2"/>
      <c r="Z855" s="2"/>
      <c r="AB855" s="2"/>
    </row>
    <row r="856" spans="1:28" ht="12.75" customHeight="1" x14ac:dyDescent="0.2">
      <c r="A856" s="2"/>
      <c r="C856" s="2"/>
      <c r="G856" s="2"/>
      <c r="H856" s="2"/>
      <c r="I856" s="4"/>
      <c r="J856" s="9"/>
      <c r="K856" s="9"/>
      <c r="L856" s="9"/>
      <c r="M856" s="9"/>
      <c r="N856" s="9"/>
      <c r="U856" s="2"/>
      <c r="X856" s="2"/>
      <c r="Y856" s="2"/>
      <c r="Z856" s="2"/>
      <c r="AB856" s="2"/>
    </row>
    <row r="857" spans="1:28" ht="12.75" customHeight="1" x14ac:dyDescent="0.2">
      <c r="A857" s="2"/>
      <c r="C857" s="2"/>
      <c r="G857" s="2"/>
      <c r="H857" s="2"/>
      <c r="I857" s="4"/>
      <c r="J857" s="9"/>
      <c r="K857" s="9"/>
      <c r="L857" s="9"/>
      <c r="M857" s="9"/>
      <c r="N857" s="9"/>
      <c r="U857" s="2"/>
      <c r="X857" s="2"/>
      <c r="Y857" s="2"/>
      <c r="Z857" s="2"/>
      <c r="AB857" s="2"/>
    </row>
    <row r="858" spans="1:28" ht="12.75" customHeight="1" x14ac:dyDescent="0.2">
      <c r="A858" s="2"/>
      <c r="C858" s="2"/>
      <c r="G858" s="2"/>
      <c r="H858" s="2"/>
      <c r="I858" s="4"/>
      <c r="J858" s="9"/>
      <c r="K858" s="9"/>
      <c r="L858" s="9"/>
      <c r="M858" s="9"/>
      <c r="N858" s="9"/>
      <c r="U858" s="2"/>
      <c r="X858" s="2"/>
      <c r="Y858" s="2"/>
      <c r="Z858" s="2"/>
      <c r="AB858" s="2"/>
    </row>
    <row r="859" spans="1:28" ht="12.75" customHeight="1" x14ac:dyDescent="0.2">
      <c r="A859" s="2"/>
      <c r="C859" s="2"/>
      <c r="G859" s="2"/>
      <c r="H859" s="2"/>
      <c r="I859" s="4"/>
      <c r="J859" s="9"/>
      <c r="K859" s="9"/>
      <c r="L859" s="9"/>
      <c r="M859" s="9"/>
      <c r="N859" s="9"/>
      <c r="U859" s="2"/>
      <c r="X859" s="2"/>
      <c r="Y859" s="2"/>
      <c r="Z859" s="2"/>
      <c r="AB859" s="2"/>
    </row>
    <row r="860" spans="1:28" ht="12.75" customHeight="1" x14ac:dyDescent="0.2">
      <c r="A860" s="2"/>
      <c r="C860" s="2"/>
      <c r="G860" s="2"/>
      <c r="H860" s="2"/>
      <c r="I860" s="4"/>
      <c r="J860" s="9"/>
      <c r="K860" s="9"/>
      <c r="L860" s="9"/>
      <c r="M860" s="9"/>
      <c r="N860" s="9"/>
      <c r="U860" s="2"/>
      <c r="X860" s="2"/>
      <c r="Y860" s="2"/>
      <c r="Z860" s="2"/>
      <c r="AB860" s="2"/>
    </row>
    <row r="861" spans="1:28" ht="12.75" customHeight="1" x14ac:dyDescent="0.2">
      <c r="A861" s="2"/>
      <c r="C861" s="2"/>
      <c r="G861" s="2"/>
      <c r="H861" s="2"/>
      <c r="I861" s="4"/>
      <c r="J861" s="9"/>
      <c r="K861" s="9"/>
      <c r="L861" s="9"/>
      <c r="M861" s="9"/>
      <c r="N861" s="9"/>
      <c r="U861" s="2"/>
      <c r="X861" s="2"/>
      <c r="Y861" s="2"/>
      <c r="Z861" s="2"/>
      <c r="AB861" s="2"/>
    </row>
    <row r="862" spans="1:28" ht="12.75" customHeight="1" x14ac:dyDescent="0.2">
      <c r="A862" s="2"/>
      <c r="C862" s="2"/>
      <c r="G862" s="2"/>
      <c r="H862" s="2"/>
      <c r="I862" s="4"/>
      <c r="J862" s="9"/>
      <c r="K862" s="9"/>
      <c r="L862" s="9"/>
      <c r="M862" s="9"/>
      <c r="N862" s="9"/>
      <c r="U862" s="2"/>
      <c r="X862" s="2"/>
      <c r="Y862" s="2"/>
      <c r="Z862" s="2"/>
      <c r="AB862" s="2"/>
    </row>
    <row r="863" spans="1:28" ht="12.75" customHeight="1" x14ac:dyDescent="0.2">
      <c r="A863" s="2"/>
      <c r="C863" s="2"/>
      <c r="G863" s="2"/>
      <c r="H863" s="2"/>
      <c r="I863" s="4"/>
      <c r="J863" s="9"/>
      <c r="K863" s="9"/>
      <c r="L863" s="9"/>
      <c r="M863" s="9"/>
      <c r="N863" s="9"/>
      <c r="U863" s="2"/>
      <c r="X863" s="2"/>
      <c r="Y863" s="2"/>
      <c r="Z863" s="2"/>
      <c r="AB863" s="2"/>
    </row>
    <row r="864" spans="1:28" ht="12.75" customHeight="1" x14ac:dyDescent="0.2">
      <c r="A864" s="2"/>
      <c r="C864" s="2"/>
      <c r="G864" s="2"/>
      <c r="H864" s="2"/>
      <c r="I864" s="4"/>
      <c r="J864" s="9"/>
      <c r="K864" s="9"/>
      <c r="L864" s="9"/>
      <c r="M864" s="9"/>
      <c r="N864" s="9"/>
      <c r="U864" s="2"/>
      <c r="X864" s="2"/>
      <c r="Y864" s="2"/>
      <c r="Z864" s="2"/>
      <c r="AB864" s="2"/>
    </row>
    <row r="865" spans="1:28" ht="12.75" customHeight="1" x14ac:dyDescent="0.2">
      <c r="A865" s="2"/>
      <c r="C865" s="2"/>
      <c r="G865" s="2"/>
      <c r="H865" s="2"/>
      <c r="I865" s="4"/>
      <c r="J865" s="9"/>
      <c r="K865" s="9"/>
      <c r="L865" s="9"/>
      <c r="M865" s="9"/>
      <c r="N865" s="9"/>
      <c r="U865" s="2"/>
      <c r="X865" s="2"/>
      <c r="Y865" s="2"/>
      <c r="Z865" s="2"/>
      <c r="AB865" s="2"/>
    </row>
    <row r="866" spans="1:28" ht="12.75" customHeight="1" x14ac:dyDescent="0.2">
      <c r="A866" s="2"/>
      <c r="C866" s="2"/>
      <c r="G866" s="2"/>
      <c r="H866" s="2"/>
      <c r="I866" s="4"/>
      <c r="J866" s="9"/>
      <c r="K866" s="9"/>
      <c r="L866" s="9"/>
      <c r="M866" s="9"/>
      <c r="N866" s="9"/>
      <c r="U866" s="2"/>
      <c r="X866" s="2"/>
      <c r="Y866" s="2"/>
      <c r="Z866" s="2"/>
      <c r="AB866" s="2"/>
    </row>
    <row r="867" spans="1:28" ht="12.75" customHeight="1" x14ac:dyDescent="0.2">
      <c r="A867" s="2"/>
      <c r="C867" s="2"/>
      <c r="G867" s="2"/>
      <c r="H867" s="2"/>
      <c r="I867" s="4"/>
      <c r="J867" s="9"/>
      <c r="K867" s="9"/>
      <c r="L867" s="9"/>
      <c r="M867" s="9"/>
      <c r="N867" s="9"/>
      <c r="U867" s="2"/>
      <c r="X867" s="2"/>
      <c r="Y867" s="2"/>
      <c r="Z867" s="2"/>
      <c r="AB867" s="2"/>
    </row>
    <row r="868" spans="1:28" ht="12.75" customHeight="1" x14ac:dyDescent="0.2">
      <c r="A868" s="2"/>
      <c r="C868" s="2"/>
      <c r="G868" s="2"/>
      <c r="H868" s="2"/>
      <c r="I868" s="4"/>
      <c r="J868" s="9"/>
      <c r="K868" s="9"/>
      <c r="L868" s="9"/>
      <c r="M868" s="9"/>
      <c r="N868" s="9"/>
      <c r="U868" s="2"/>
      <c r="X868" s="2"/>
      <c r="Y868" s="2"/>
      <c r="Z868" s="2"/>
      <c r="AB868" s="2"/>
    </row>
    <row r="869" spans="1:28" ht="12.75" customHeight="1" x14ac:dyDescent="0.2">
      <c r="A869" s="2"/>
      <c r="C869" s="2"/>
      <c r="G869" s="2"/>
      <c r="H869" s="2"/>
      <c r="I869" s="4"/>
      <c r="J869" s="9"/>
      <c r="K869" s="9"/>
      <c r="L869" s="9"/>
      <c r="M869" s="9"/>
      <c r="N869" s="9"/>
      <c r="U869" s="2"/>
      <c r="X869" s="2"/>
      <c r="Y869" s="2"/>
      <c r="Z869" s="2"/>
      <c r="AB869" s="2"/>
    </row>
    <row r="870" spans="1:28" ht="12.75" customHeight="1" x14ac:dyDescent="0.2">
      <c r="A870" s="2"/>
      <c r="C870" s="2"/>
      <c r="G870" s="2"/>
      <c r="H870" s="2"/>
      <c r="I870" s="4"/>
      <c r="J870" s="9"/>
      <c r="K870" s="9"/>
      <c r="L870" s="9"/>
      <c r="M870" s="9"/>
      <c r="N870" s="9"/>
      <c r="U870" s="2"/>
      <c r="X870" s="2"/>
      <c r="Y870" s="2"/>
      <c r="Z870" s="2"/>
      <c r="AB870" s="2"/>
    </row>
    <row r="871" spans="1:28" ht="12.75" customHeight="1" x14ac:dyDescent="0.2">
      <c r="A871" s="2"/>
      <c r="C871" s="2"/>
      <c r="G871" s="2"/>
      <c r="H871" s="2"/>
      <c r="I871" s="4"/>
      <c r="J871" s="9"/>
      <c r="K871" s="9"/>
      <c r="L871" s="9"/>
      <c r="M871" s="9"/>
      <c r="N871" s="9"/>
      <c r="U871" s="2"/>
      <c r="X871" s="2"/>
      <c r="Y871" s="2"/>
      <c r="Z871" s="2"/>
      <c r="AB871" s="2"/>
    </row>
    <row r="872" spans="1:28" ht="12.75" customHeight="1" x14ac:dyDescent="0.2">
      <c r="A872" s="2"/>
      <c r="C872" s="2"/>
      <c r="G872" s="2"/>
      <c r="H872" s="2"/>
      <c r="I872" s="4"/>
      <c r="J872" s="9"/>
      <c r="K872" s="9"/>
      <c r="L872" s="9"/>
      <c r="M872" s="9"/>
      <c r="N872" s="9"/>
      <c r="U872" s="2"/>
      <c r="X872" s="2"/>
      <c r="Y872" s="2"/>
      <c r="Z872" s="2"/>
      <c r="AB872" s="2"/>
    </row>
    <row r="873" spans="1:28" ht="12.75" customHeight="1" x14ac:dyDescent="0.2">
      <c r="A873" s="2"/>
      <c r="C873" s="2"/>
      <c r="G873" s="2"/>
      <c r="H873" s="2"/>
      <c r="I873" s="4"/>
      <c r="J873" s="9"/>
      <c r="K873" s="9"/>
      <c r="L873" s="9"/>
      <c r="M873" s="9"/>
      <c r="N873" s="9"/>
      <c r="U873" s="2"/>
      <c r="X873" s="2"/>
      <c r="Y873" s="2"/>
      <c r="Z873" s="2"/>
      <c r="AB873" s="2"/>
    </row>
    <row r="874" spans="1:28" ht="12.75" customHeight="1" x14ac:dyDescent="0.2">
      <c r="A874" s="2"/>
      <c r="C874" s="2"/>
      <c r="G874" s="2"/>
      <c r="H874" s="2"/>
      <c r="I874" s="4"/>
      <c r="J874" s="9"/>
      <c r="K874" s="9"/>
      <c r="L874" s="9"/>
      <c r="M874" s="9"/>
      <c r="N874" s="9"/>
      <c r="U874" s="2"/>
      <c r="X874" s="2"/>
      <c r="Y874" s="2"/>
      <c r="Z874" s="2"/>
      <c r="AB874" s="2"/>
    </row>
    <row r="875" spans="1:28" ht="12.75" customHeight="1" x14ac:dyDescent="0.2">
      <c r="A875" s="2"/>
      <c r="C875" s="2"/>
      <c r="G875" s="2"/>
      <c r="H875" s="2"/>
      <c r="I875" s="4"/>
      <c r="J875" s="9"/>
      <c r="K875" s="9"/>
      <c r="L875" s="9"/>
      <c r="M875" s="9"/>
      <c r="N875" s="9"/>
      <c r="U875" s="2"/>
      <c r="X875" s="2"/>
      <c r="Y875" s="2"/>
      <c r="Z875" s="2"/>
      <c r="AB875" s="2"/>
    </row>
    <row r="876" spans="1:28" ht="12.75" customHeight="1" x14ac:dyDescent="0.2">
      <c r="A876" s="2"/>
      <c r="C876" s="2"/>
      <c r="G876" s="2"/>
      <c r="H876" s="2"/>
      <c r="I876" s="4"/>
      <c r="J876" s="9"/>
      <c r="K876" s="9"/>
      <c r="L876" s="9"/>
      <c r="M876" s="9"/>
      <c r="N876" s="9"/>
      <c r="U876" s="2"/>
      <c r="X876" s="2"/>
      <c r="Y876" s="2"/>
      <c r="Z876" s="2"/>
      <c r="AB876" s="2"/>
    </row>
    <row r="877" spans="1:28" ht="12.75" customHeight="1" x14ac:dyDescent="0.2">
      <c r="A877" s="2"/>
      <c r="C877" s="2"/>
      <c r="G877" s="2"/>
      <c r="H877" s="2"/>
      <c r="I877" s="4"/>
      <c r="J877" s="9"/>
      <c r="K877" s="9"/>
      <c r="L877" s="9"/>
      <c r="M877" s="9"/>
      <c r="N877" s="9"/>
      <c r="U877" s="2"/>
      <c r="X877" s="2"/>
      <c r="Y877" s="2"/>
      <c r="Z877" s="2"/>
      <c r="AB877" s="2"/>
    </row>
    <row r="878" spans="1:28" ht="12.75" customHeight="1" x14ac:dyDescent="0.2">
      <c r="A878" s="2"/>
      <c r="C878" s="2"/>
      <c r="G878" s="2"/>
      <c r="H878" s="2"/>
      <c r="I878" s="4"/>
      <c r="J878" s="9"/>
      <c r="K878" s="9"/>
      <c r="L878" s="9"/>
      <c r="M878" s="9"/>
      <c r="N878" s="9"/>
      <c r="U878" s="2"/>
      <c r="X878" s="2"/>
      <c r="Y878" s="2"/>
      <c r="Z878" s="2"/>
      <c r="AB878" s="2"/>
    </row>
    <row r="879" spans="1:28" ht="12.75" customHeight="1" x14ac:dyDescent="0.2">
      <c r="A879" s="2"/>
      <c r="C879" s="2"/>
      <c r="G879" s="2"/>
      <c r="H879" s="2"/>
      <c r="I879" s="4"/>
      <c r="J879" s="9"/>
      <c r="K879" s="9"/>
      <c r="L879" s="9"/>
      <c r="M879" s="9"/>
      <c r="N879" s="9"/>
      <c r="U879" s="2"/>
      <c r="X879" s="2"/>
      <c r="Y879" s="2"/>
      <c r="Z879" s="2"/>
      <c r="AB879" s="2"/>
    </row>
    <row r="880" spans="1:28" ht="12.75" customHeight="1" x14ac:dyDescent="0.2">
      <c r="A880" s="2"/>
      <c r="C880" s="2"/>
      <c r="G880" s="2"/>
      <c r="H880" s="2"/>
      <c r="I880" s="4"/>
      <c r="J880" s="9"/>
      <c r="K880" s="9"/>
      <c r="L880" s="9"/>
      <c r="M880" s="9"/>
      <c r="N880" s="9"/>
      <c r="U880" s="2"/>
      <c r="X880" s="2"/>
      <c r="Y880" s="2"/>
      <c r="Z880" s="2"/>
      <c r="AB880" s="2"/>
    </row>
    <row r="881" spans="1:28" ht="12.75" customHeight="1" x14ac:dyDescent="0.2">
      <c r="A881" s="2"/>
      <c r="C881" s="2"/>
      <c r="G881" s="2"/>
      <c r="H881" s="2"/>
      <c r="I881" s="4"/>
      <c r="J881" s="9"/>
      <c r="K881" s="9"/>
      <c r="L881" s="9"/>
      <c r="M881" s="9"/>
      <c r="N881" s="9"/>
      <c r="U881" s="2"/>
      <c r="X881" s="2"/>
      <c r="Y881" s="2"/>
      <c r="Z881" s="2"/>
      <c r="AB881" s="2"/>
    </row>
    <row r="882" spans="1:28" ht="12.75" customHeight="1" x14ac:dyDescent="0.2">
      <c r="A882" s="2"/>
      <c r="C882" s="2"/>
      <c r="G882" s="2"/>
      <c r="H882" s="2"/>
      <c r="I882" s="4"/>
      <c r="J882" s="9"/>
      <c r="K882" s="9"/>
      <c r="L882" s="9"/>
      <c r="M882" s="9"/>
      <c r="N882" s="9"/>
      <c r="U882" s="2"/>
      <c r="X882" s="2"/>
      <c r="Y882" s="2"/>
      <c r="Z882" s="2"/>
      <c r="AB882" s="2"/>
    </row>
    <row r="883" spans="1:28" ht="12.75" customHeight="1" x14ac:dyDescent="0.2">
      <c r="A883" s="2"/>
      <c r="C883" s="2"/>
      <c r="G883" s="2"/>
      <c r="H883" s="2"/>
      <c r="I883" s="4"/>
      <c r="J883" s="9"/>
      <c r="K883" s="9"/>
      <c r="L883" s="9"/>
      <c r="M883" s="9"/>
      <c r="N883" s="9"/>
      <c r="U883" s="2"/>
      <c r="X883" s="2"/>
      <c r="Y883" s="2"/>
      <c r="Z883" s="2"/>
      <c r="AB883" s="2"/>
    </row>
    <row r="884" spans="1:28" ht="12.75" customHeight="1" x14ac:dyDescent="0.2">
      <c r="A884" s="2"/>
      <c r="C884" s="2"/>
      <c r="G884" s="2"/>
      <c r="H884" s="2"/>
      <c r="I884" s="4"/>
      <c r="J884" s="9"/>
      <c r="K884" s="9"/>
      <c r="L884" s="9"/>
      <c r="M884" s="9"/>
      <c r="N884" s="9"/>
      <c r="U884" s="2"/>
      <c r="X884" s="2"/>
      <c r="Y884" s="2"/>
      <c r="Z884" s="2"/>
      <c r="AB884" s="2"/>
    </row>
    <row r="885" spans="1:28" ht="12.75" customHeight="1" x14ac:dyDescent="0.2">
      <c r="A885" s="2"/>
      <c r="C885" s="2"/>
      <c r="G885" s="2"/>
      <c r="H885" s="2"/>
      <c r="I885" s="4"/>
      <c r="J885" s="9"/>
      <c r="K885" s="9"/>
      <c r="L885" s="9"/>
      <c r="M885" s="9"/>
      <c r="N885" s="9"/>
      <c r="U885" s="2"/>
      <c r="X885" s="2"/>
      <c r="Y885" s="2"/>
      <c r="Z885" s="2"/>
      <c r="AB885" s="2"/>
    </row>
    <row r="886" spans="1:28" ht="12.75" customHeight="1" x14ac:dyDescent="0.2">
      <c r="A886" s="2"/>
      <c r="C886" s="2"/>
      <c r="G886" s="2"/>
      <c r="H886" s="2"/>
      <c r="I886" s="4"/>
      <c r="J886" s="9"/>
      <c r="K886" s="9"/>
      <c r="L886" s="9"/>
      <c r="M886" s="9"/>
      <c r="N886" s="9"/>
      <c r="U886" s="2"/>
      <c r="X886" s="2"/>
      <c r="Y886" s="2"/>
      <c r="Z886" s="2"/>
      <c r="AB886" s="2"/>
    </row>
    <row r="887" spans="1:28" ht="12.75" customHeight="1" x14ac:dyDescent="0.2">
      <c r="A887" s="2"/>
      <c r="C887" s="2"/>
      <c r="G887" s="2"/>
      <c r="H887" s="2"/>
      <c r="I887" s="4"/>
      <c r="J887" s="9"/>
      <c r="K887" s="9"/>
      <c r="L887" s="9"/>
      <c r="M887" s="9"/>
      <c r="N887" s="9"/>
      <c r="U887" s="2"/>
      <c r="X887" s="2"/>
      <c r="Y887" s="2"/>
      <c r="Z887" s="2"/>
      <c r="AB887" s="2"/>
    </row>
    <row r="888" spans="1:28" ht="12.75" customHeight="1" x14ac:dyDescent="0.2">
      <c r="A888" s="2"/>
      <c r="C888" s="2"/>
      <c r="G888" s="2"/>
      <c r="H888" s="2"/>
      <c r="I888" s="4"/>
      <c r="J888" s="9"/>
      <c r="K888" s="9"/>
      <c r="L888" s="9"/>
      <c r="M888" s="9"/>
      <c r="N888" s="9"/>
      <c r="U888" s="2"/>
      <c r="X888" s="2"/>
      <c r="Y888" s="2"/>
      <c r="Z888" s="2"/>
      <c r="AB888" s="2"/>
    </row>
    <row r="889" spans="1:28" ht="12.75" customHeight="1" x14ac:dyDescent="0.2">
      <c r="A889" s="2"/>
      <c r="C889" s="2"/>
      <c r="G889" s="2"/>
      <c r="H889" s="2"/>
      <c r="I889" s="4"/>
      <c r="J889" s="9"/>
      <c r="K889" s="9"/>
      <c r="L889" s="9"/>
      <c r="M889" s="9"/>
      <c r="N889" s="9"/>
      <c r="U889" s="2"/>
      <c r="X889" s="2"/>
      <c r="Y889" s="2"/>
      <c r="Z889" s="2"/>
      <c r="AB889" s="2"/>
    </row>
    <row r="890" spans="1:28" ht="12.75" customHeight="1" x14ac:dyDescent="0.2">
      <c r="A890" s="2"/>
      <c r="C890" s="2"/>
      <c r="G890" s="2"/>
      <c r="H890" s="2"/>
      <c r="I890" s="4"/>
      <c r="J890" s="9"/>
      <c r="K890" s="9"/>
      <c r="L890" s="9"/>
      <c r="M890" s="9"/>
      <c r="N890" s="9"/>
      <c r="U890" s="2"/>
      <c r="X890" s="2"/>
      <c r="Y890" s="2"/>
      <c r="Z890" s="2"/>
      <c r="AB890" s="2"/>
    </row>
    <row r="891" spans="1:28" ht="12.75" customHeight="1" x14ac:dyDescent="0.2">
      <c r="A891" s="2"/>
      <c r="C891" s="2"/>
      <c r="G891" s="2"/>
      <c r="H891" s="2"/>
      <c r="I891" s="4"/>
      <c r="J891" s="9"/>
      <c r="K891" s="9"/>
      <c r="L891" s="9"/>
      <c r="M891" s="9"/>
      <c r="N891" s="9"/>
      <c r="U891" s="2"/>
      <c r="X891" s="2"/>
      <c r="Y891" s="2"/>
      <c r="Z891" s="2"/>
      <c r="AB891" s="2"/>
    </row>
    <row r="892" spans="1:28" ht="12.75" customHeight="1" x14ac:dyDescent="0.2">
      <c r="A892" s="2"/>
      <c r="C892" s="2"/>
      <c r="G892" s="2"/>
      <c r="H892" s="2"/>
      <c r="I892" s="4"/>
      <c r="J892" s="9"/>
      <c r="K892" s="9"/>
      <c r="L892" s="9"/>
      <c r="M892" s="9"/>
      <c r="N892" s="9"/>
      <c r="U892" s="2"/>
      <c r="X892" s="2"/>
      <c r="Y892" s="2"/>
      <c r="Z892" s="2"/>
      <c r="AB892" s="2"/>
    </row>
    <row r="893" spans="1:28" ht="12.75" customHeight="1" x14ac:dyDescent="0.2">
      <c r="A893" s="2"/>
      <c r="C893" s="2"/>
      <c r="G893" s="2"/>
      <c r="H893" s="2"/>
      <c r="I893" s="4"/>
      <c r="J893" s="9"/>
      <c r="K893" s="9"/>
      <c r="L893" s="9"/>
      <c r="M893" s="9"/>
      <c r="N893" s="9"/>
      <c r="U893" s="2"/>
      <c r="X893" s="2"/>
      <c r="Y893" s="2"/>
      <c r="Z893" s="2"/>
      <c r="AB893" s="2"/>
    </row>
    <row r="894" spans="1:28" ht="12.75" customHeight="1" x14ac:dyDescent="0.2">
      <c r="A894" s="2"/>
      <c r="C894" s="2"/>
      <c r="G894" s="2"/>
      <c r="H894" s="2"/>
      <c r="I894" s="4"/>
      <c r="J894" s="9"/>
      <c r="K894" s="9"/>
      <c r="L894" s="9"/>
      <c r="M894" s="9"/>
      <c r="N894" s="9"/>
      <c r="U894" s="2"/>
      <c r="X894" s="2"/>
      <c r="Y894" s="2"/>
      <c r="Z894" s="2"/>
      <c r="AB894" s="2"/>
    </row>
    <row r="895" spans="1:28" ht="12.75" customHeight="1" x14ac:dyDescent="0.2">
      <c r="A895" s="2"/>
      <c r="C895" s="2"/>
      <c r="G895" s="2"/>
      <c r="H895" s="2"/>
      <c r="I895" s="4"/>
      <c r="J895" s="9"/>
      <c r="K895" s="9"/>
      <c r="L895" s="9"/>
      <c r="M895" s="9"/>
      <c r="N895" s="9"/>
      <c r="U895" s="2"/>
      <c r="X895" s="2"/>
      <c r="Y895" s="2"/>
      <c r="Z895" s="2"/>
      <c r="AB895" s="2"/>
    </row>
    <row r="896" spans="1:28" ht="12.75" customHeight="1" x14ac:dyDescent="0.2">
      <c r="A896" s="2"/>
      <c r="C896" s="2"/>
      <c r="G896" s="2"/>
      <c r="H896" s="2"/>
      <c r="I896" s="4"/>
      <c r="J896" s="9"/>
      <c r="K896" s="9"/>
      <c r="L896" s="9"/>
      <c r="M896" s="9"/>
      <c r="N896" s="9"/>
      <c r="U896" s="2"/>
      <c r="X896" s="2"/>
      <c r="Y896" s="2"/>
      <c r="Z896" s="2"/>
      <c r="AB896" s="2"/>
    </row>
    <row r="897" spans="1:28" ht="12.75" customHeight="1" x14ac:dyDescent="0.2">
      <c r="A897" s="2"/>
      <c r="C897" s="2"/>
      <c r="G897" s="2"/>
      <c r="H897" s="2"/>
      <c r="I897" s="4"/>
      <c r="J897" s="9"/>
      <c r="K897" s="9"/>
      <c r="L897" s="9"/>
      <c r="M897" s="9"/>
      <c r="N897" s="9"/>
      <c r="U897" s="2"/>
      <c r="X897" s="2"/>
      <c r="Y897" s="2"/>
      <c r="Z897" s="2"/>
      <c r="AB897" s="2"/>
    </row>
    <row r="898" spans="1:28" ht="12.75" customHeight="1" x14ac:dyDescent="0.2">
      <c r="A898" s="2"/>
      <c r="C898" s="2"/>
      <c r="G898" s="2"/>
      <c r="H898" s="2"/>
      <c r="I898" s="4"/>
      <c r="J898" s="9"/>
      <c r="K898" s="9"/>
      <c r="L898" s="9"/>
      <c r="M898" s="9"/>
      <c r="N898" s="9"/>
      <c r="U898" s="2"/>
      <c r="X898" s="2"/>
      <c r="Y898" s="2"/>
      <c r="Z898" s="2"/>
      <c r="AB898" s="2"/>
    </row>
    <row r="899" spans="1:28" ht="12.75" customHeight="1" x14ac:dyDescent="0.2">
      <c r="A899" s="2"/>
      <c r="C899" s="2"/>
      <c r="G899" s="2"/>
      <c r="H899" s="2"/>
      <c r="I899" s="4"/>
      <c r="J899" s="9"/>
      <c r="K899" s="9"/>
      <c r="L899" s="9"/>
      <c r="M899" s="9"/>
      <c r="N899" s="9"/>
      <c r="U899" s="2"/>
      <c r="X899" s="2"/>
      <c r="Y899" s="2"/>
      <c r="Z899" s="2"/>
      <c r="AB899" s="2"/>
    </row>
    <row r="900" spans="1:28" ht="12.75" customHeight="1" x14ac:dyDescent="0.2">
      <c r="A900" s="2"/>
      <c r="C900" s="2"/>
      <c r="G900" s="2"/>
      <c r="H900" s="2"/>
      <c r="I900" s="4"/>
      <c r="J900" s="9"/>
      <c r="K900" s="9"/>
      <c r="L900" s="9"/>
      <c r="M900" s="9"/>
      <c r="N900" s="9"/>
      <c r="U900" s="2"/>
      <c r="X900" s="2"/>
      <c r="Y900" s="2"/>
      <c r="Z900" s="2"/>
      <c r="AB900" s="2"/>
    </row>
    <row r="901" spans="1:28" ht="12.75" customHeight="1" x14ac:dyDescent="0.2">
      <c r="A901" s="2"/>
      <c r="C901" s="2"/>
      <c r="G901" s="2"/>
      <c r="H901" s="2"/>
      <c r="I901" s="4"/>
      <c r="J901" s="9"/>
      <c r="K901" s="9"/>
      <c r="L901" s="9"/>
      <c r="M901" s="9"/>
      <c r="N901" s="9"/>
      <c r="U901" s="2"/>
      <c r="X901" s="2"/>
      <c r="Y901" s="2"/>
      <c r="Z901" s="2"/>
      <c r="AB901" s="2"/>
    </row>
    <row r="902" spans="1:28" ht="12.75" customHeight="1" x14ac:dyDescent="0.2">
      <c r="A902" s="2"/>
      <c r="C902" s="2"/>
      <c r="G902" s="2"/>
      <c r="H902" s="2"/>
      <c r="I902" s="4"/>
      <c r="J902" s="9"/>
      <c r="K902" s="9"/>
      <c r="L902" s="9"/>
      <c r="M902" s="9"/>
      <c r="N902" s="9"/>
      <c r="U902" s="2"/>
      <c r="X902" s="2"/>
      <c r="Y902" s="2"/>
      <c r="Z902" s="2"/>
      <c r="AB902" s="2"/>
    </row>
    <row r="903" spans="1:28" ht="12.75" customHeight="1" x14ac:dyDescent="0.2">
      <c r="A903" s="2"/>
      <c r="C903" s="2"/>
      <c r="G903" s="2"/>
      <c r="H903" s="2"/>
      <c r="I903" s="4"/>
      <c r="J903" s="9"/>
      <c r="K903" s="9"/>
      <c r="L903" s="9"/>
      <c r="M903" s="9"/>
      <c r="N903" s="9"/>
      <c r="U903" s="2"/>
      <c r="X903" s="2"/>
      <c r="Y903" s="2"/>
      <c r="Z903" s="2"/>
      <c r="AB903" s="2"/>
    </row>
    <row r="904" spans="1:28" ht="12.75" customHeight="1" x14ac:dyDescent="0.2">
      <c r="A904" s="2"/>
      <c r="C904" s="2"/>
      <c r="G904" s="2"/>
      <c r="H904" s="2"/>
      <c r="I904" s="4"/>
      <c r="J904" s="9"/>
      <c r="K904" s="9"/>
      <c r="L904" s="9"/>
      <c r="M904" s="9"/>
      <c r="N904" s="9"/>
      <c r="U904" s="2"/>
      <c r="X904" s="2"/>
      <c r="Y904" s="2"/>
      <c r="Z904" s="2"/>
      <c r="AB904" s="2"/>
    </row>
    <row r="905" spans="1:28" ht="12.75" customHeight="1" x14ac:dyDescent="0.2">
      <c r="A905" s="2"/>
      <c r="C905" s="2"/>
      <c r="G905" s="2"/>
      <c r="H905" s="2"/>
      <c r="I905" s="4"/>
      <c r="J905" s="9"/>
      <c r="K905" s="9"/>
      <c r="L905" s="9"/>
      <c r="M905" s="9"/>
      <c r="N905" s="9"/>
      <c r="U905" s="2"/>
      <c r="X905" s="2"/>
      <c r="Y905" s="2"/>
      <c r="Z905" s="2"/>
      <c r="AB905" s="2"/>
    </row>
    <row r="906" spans="1:28" ht="12.75" customHeight="1" x14ac:dyDescent="0.2">
      <c r="A906" s="2"/>
      <c r="C906" s="2"/>
      <c r="G906" s="2"/>
      <c r="H906" s="2"/>
      <c r="I906" s="4"/>
      <c r="J906" s="9"/>
      <c r="K906" s="9"/>
      <c r="L906" s="9"/>
      <c r="M906" s="9"/>
      <c r="N906" s="9"/>
      <c r="U906" s="2"/>
      <c r="X906" s="2"/>
      <c r="Y906" s="2"/>
      <c r="Z906" s="2"/>
      <c r="AB906" s="2"/>
    </row>
    <row r="907" spans="1:28" ht="12.75" customHeight="1" x14ac:dyDescent="0.2">
      <c r="A907" s="2"/>
      <c r="C907" s="2"/>
      <c r="G907" s="2"/>
      <c r="H907" s="2"/>
      <c r="I907" s="4"/>
      <c r="J907" s="9"/>
      <c r="K907" s="9"/>
      <c r="L907" s="9"/>
      <c r="M907" s="9"/>
      <c r="N907" s="9"/>
      <c r="U907" s="2"/>
      <c r="X907" s="2"/>
      <c r="Y907" s="2"/>
      <c r="Z907" s="2"/>
      <c r="AB907" s="2"/>
    </row>
    <row r="908" spans="1:28" ht="12.75" customHeight="1" x14ac:dyDescent="0.2">
      <c r="A908" s="2"/>
      <c r="C908" s="2"/>
      <c r="G908" s="2"/>
      <c r="H908" s="2"/>
      <c r="I908" s="4"/>
      <c r="J908" s="9"/>
      <c r="K908" s="9"/>
      <c r="L908" s="9"/>
      <c r="M908" s="9"/>
      <c r="N908" s="9"/>
      <c r="U908" s="2"/>
      <c r="X908" s="2"/>
      <c r="Y908" s="2"/>
      <c r="Z908" s="2"/>
      <c r="AB908" s="2"/>
    </row>
    <row r="909" spans="1:28" ht="12.75" customHeight="1" x14ac:dyDescent="0.2">
      <c r="A909" s="2"/>
      <c r="C909" s="2"/>
      <c r="G909" s="2"/>
      <c r="H909" s="2"/>
      <c r="I909" s="4"/>
      <c r="J909" s="9"/>
      <c r="K909" s="9"/>
      <c r="L909" s="9"/>
      <c r="M909" s="9"/>
      <c r="N909" s="9"/>
      <c r="U909" s="2"/>
      <c r="X909" s="2"/>
      <c r="Y909" s="2"/>
      <c r="Z909" s="2"/>
      <c r="AB909" s="2"/>
    </row>
    <row r="910" spans="1:28" ht="12.75" customHeight="1" x14ac:dyDescent="0.2">
      <c r="A910" s="2"/>
      <c r="C910" s="2"/>
      <c r="G910" s="2"/>
      <c r="H910" s="2"/>
      <c r="I910" s="4"/>
      <c r="J910" s="9"/>
      <c r="K910" s="9"/>
      <c r="L910" s="9"/>
      <c r="M910" s="9"/>
      <c r="N910" s="9"/>
      <c r="U910" s="2"/>
      <c r="X910" s="2"/>
      <c r="Y910" s="2"/>
      <c r="Z910" s="2"/>
      <c r="AB910" s="2"/>
    </row>
    <row r="911" spans="1:28" ht="12.75" customHeight="1" x14ac:dyDescent="0.2">
      <c r="A911" s="2"/>
      <c r="C911" s="2"/>
      <c r="G911" s="2"/>
      <c r="H911" s="2"/>
      <c r="I911" s="4"/>
      <c r="J911" s="9"/>
      <c r="K911" s="9"/>
      <c r="L911" s="9"/>
      <c r="M911" s="9"/>
      <c r="N911" s="9"/>
      <c r="U911" s="2"/>
      <c r="X911" s="2"/>
      <c r="Y911" s="2"/>
      <c r="Z911" s="2"/>
      <c r="AB911" s="2"/>
    </row>
    <row r="912" spans="1:28" ht="12.75" customHeight="1" x14ac:dyDescent="0.2">
      <c r="A912" s="2"/>
      <c r="C912" s="2"/>
      <c r="G912" s="2"/>
      <c r="H912" s="2"/>
      <c r="I912" s="4"/>
      <c r="J912" s="9"/>
      <c r="K912" s="9"/>
      <c r="L912" s="9"/>
      <c r="M912" s="9"/>
      <c r="N912" s="9"/>
      <c r="U912" s="2"/>
      <c r="X912" s="2"/>
      <c r="Y912" s="2"/>
      <c r="Z912" s="2"/>
      <c r="AB912" s="2"/>
    </row>
    <row r="913" spans="1:28" ht="12.75" customHeight="1" x14ac:dyDescent="0.2">
      <c r="A913" s="2"/>
      <c r="C913" s="2"/>
      <c r="G913" s="2"/>
      <c r="H913" s="2"/>
      <c r="I913" s="4"/>
      <c r="J913" s="9"/>
      <c r="K913" s="9"/>
      <c r="L913" s="9"/>
      <c r="M913" s="9"/>
      <c r="N913" s="9"/>
      <c r="U913" s="2"/>
      <c r="X913" s="2"/>
      <c r="Y913" s="2"/>
      <c r="Z913" s="2"/>
      <c r="AB913" s="2"/>
    </row>
    <row r="914" spans="1:28" ht="12.75" customHeight="1" x14ac:dyDescent="0.2">
      <c r="A914" s="2"/>
      <c r="C914" s="2"/>
      <c r="G914" s="2"/>
      <c r="H914" s="2"/>
      <c r="I914" s="4"/>
      <c r="J914" s="9"/>
      <c r="K914" s="9"/>
      <c r="L914" s="9"/>
      <c r="M914" s="9"/>
      <c r="N914" s="9"/>
      <c r="U914" s="2"/>
      <c r="X914" s="2"/>
      <c r="Y914" s="2"/>
      <c r="Z914" s="2"/>
      <c r="AB914" s="2"/>
    </row>
    <row r="915" spans="1:28" ht="12.75" customHeight="1" x14ac:dyDescent="0.2">
      <c r="A915" s="2"/>
      <c r="C915" s="2"/>
      <c r="G915" s="2"/>
      <c r="H915" s="2"/>
      <c r="I915" s="4"/>
      <c r="J915" s="9"/>
      <c r="K915" s="9"/>
      <c r="L915" s="9"/>
      <c r="M915" s="9"/>
      <c r="N915" s="9"/>
      <c r="U915" s="2"/>
      <c r="X915" s="2"/>
      <c r="Y915" s="2"/>
      <c r="Z915" s="2"/>
      <c r="AB915" s="2"/>
    </row>
    <row r="916" spans="1:28" ht="12.75" customHeight="1" x14ac:dyDescent="0.2">
      <c r="A916" s="2"/>
      <c r="C916" s="2"/>
      <c r="G916" s="2"/>
      <c r="H916" s="2"/>
      <c r="I916" s="4"/>
      <c r="J916" s="9"/>
      <c r="K916" s="9"/>
      <c r="L916" s="9"/>
      <c r="M916" s="9"/>
      <c r="N916" s="9"/>
      <c r="U916" s="2"/>
      <c r="X916" s="2"/>
      <c r="Y916" s="2"/>
      <c r="Z916" s="2"/>
      <c r="AB916" s="2"/>
    </row>
    <row r="917" spans="1:28" ht="12.75" customHeight="1" x14ac:dyDescent="0.2">
      <c r="A917" s="2"/>
      <c r="C917" s="2"/>
      <c r="G917" s="2"/>
      <c r="H917" s="2"/>
      <c r="I917" s="4"/>
      <c r="J917" s="9"/>
      <c r="K917" s="9"/>
      <c r="L917" s="9"/>
      <c r="M917" s="9"/>
      <c r="N917" s="9"/>
      <c r="U917" s="2"/>
      <c r="X917" s="2"/>
      <c r="Y917" s="2"/>
      <c r="Z917" s="2"/>
      <c r="AB917" s="2"/>
    </row>
    <row r="918" spans="1:28" ht="12.75" customHeight="1" x14ac:dyDescent="0.2">
      <c r="A918" s="2"/>
      <c r="C918" s="2"/>
      <c r="G918" s="2"/>
      <c r="H918" s="2"/>
      <c r="I918" s="4"/>
      <c r="J918" s="9"/>
      <c r="K918" s="9"/>
      <c r="L918" s="9"/>
      <c r="M918" s="9"/>
      <c r="N918" s="9"/>
      <c r="U918" s="2"/>
      <c r="X918" s="2"/>
      <c r="Y918" s="2"/>
      <c r="Z918" s="2"/>
      <c r="AB918" s="2"/>
    </row>
    <row r="919" spans="1:28" ht="12.75" customHeight="1" x14ac:dyDescent="0.2">
      <c r="A919" s="2"/>
      <c r="C919" s="2"/>
      <c r="G919" s="2"/>
      <c r="H919" s="2"/>
      <c r="I919" s="4"/>
      <c r="J919" s="9"/>
      <c r="K919" s="9"/>
      <c r="L919" s="9"/>
      <c r="M919" s="9"/>
      <c r="N919" s="9"/>
      <c r="U919" s="2"/>
      <c r="X919" s="2"/>
      <c r="Y919" s="2"/>
      <c r="Z919" s="2"/>
      <c r="AB919" s="2"/>
    </row>
    <row r="920" spans="1:28" ht="12.75" customHeight="1" x14ac:dyDescent="0.2">
      <c r="A920" s="2"/>
      <c r="C920" s="2"/>
      <c r="G920" s="2"/>
      <c r="H920" s="2"/>
      <c r="I920" s="4"/>
      <c r="J920" s="9"/>
      <c r="K920" s="9"/>
      <c r="L920" s="9"/>
      <c r="M920" s="9"/>
      <c r="N920" s="9"/>
      <c r="U920" s="2"/>
      <c r="X920" s="2"/>
      <c r="Y920" s="2"/>
      <c r="Z920" s="2"/>
      <c r="AB920" s="2"/>
    </row>
    <row r="921" spans="1:28" ht="12.75" customHeight="1" x14ac:dyDescent="0.2">
      <c r="A921" s="2"/>
      <c r="C921" s="2"/>
      <c r="G921" s="2"/>
      <c r="H921" s="2"/>
      <c r="I921" s="4"/>
      <c r="J921" s="9"/>
      <c r="K921" s="9"/>
      <c r="L921" s="9"/>
      <c r="M921" s="9"/>
      <c r="N921" s="9"/>
      <c r="U921" s="2"/>
      <c r="X921" s="2"/>
      <c r="Y921" s="2"/>
      <c r="Z921" s="2"/>
      <c r="AB921" s="2"/>
    </row>
    <row r="922" spans="1:28" ht="12.75" customHeight="1" x14ac:dyDescent="0.2">
      <c r="A922" s="2"/>
      <c r="C922" s="2"/>
      <c r="G922" s="2"/>
      <c r="H922" s="2"/>
      <c r="I922" s="4"/>
      <c r="J922" s="9"/>
      <c r="K922" s="9"/>
      <c r="L922" s="9"/>
      <c r="M922" s="9"/>
      <c r="N922" s="9"/>
      <c r="U922" s="2"/>
      <c r="X922" s="2"/>
      <c r="Y922" s="2"/>
      <c r="Z922" s="2"/>
      <c r="AB922" s="2"/>
    </row>
    <row r="923" spans="1:28" ht="12.75" customHeight="1" x14ac:dyDescent="0.2">
      <c r="A923" s="2"/>
      <c r="C923" s="2"/>
      <c r="G923" s="2"/>
      <c r="H923" s="2"/>
      <c r="I923" s="4"/>
      <c r="J923" s="9"/>
      <c r="K923" s="9"/>
      <c r="L923" s="9"/>
      <c r="M923" s="9"/>
      <c r="N923" s="9"/>
      <c r="U923" s="2"/>
      <c r="X923" s="2"/>
      <c r="Y923" s="2"/>
      <c r="Z923" s="2"/>
      <c r="AB923" s="2"/>
    </row>
    <row r="924" spans="1:28" ht="12.75" customHeight="1" x14ac:dyDescent="0.2">
      <c r="A924" s="2"/>
      <c r="C924" s="2"/>
      <c r="G924" s="2"/>
      <c r="H924" s="2"/>
      <c r="I924" s="4"/>
      <c r="J924" s="9"/>
      <c r="K924" s="9"/>
      <c r="L924" s="9"/>
      <c r="M924" s="9"/>
      <c r="N924" s="9"/>
      <c r="U924" s="2"/>
      <c r="X924" s="2"/>
      <c r="Y924" s="2"/>
      <c r="Z924" s="2"/>
      <c r="AB924" s="2"/>
    </row>
    <row r="925" spans="1:28" ht="12.75" customHeight="1" x14ac:dyDescent="0.2">
      <c r="A925" s="2"/>
      <c r="C925" s="2"/>
      <c r="G925" s="2"/>
      <c r="H925" s="2"/>
      <c r="I925" s="4"/>
      <c r="J925" s="9"/>
      <c r="K925" s="9"/>
      <c r="L925" s="9"/>
      <c r="M925" s="9"/>
      <c r="N925" s="9"/>
      <c r="U925" s="2"/>
      <c r="X925" s="2"/>
      <c r="Y925" s="2"/>
      <c r="Z925" s="2"/>
      <c r="AB925" s="2"/>
    </row>
    <row r="926" spans="1:28" ht="12.75" customHeight="1" x14ac:dyDescent="0.2">
      <c r="A926" s="2"/>
      <c r="C926" s="2"/>
      <c r="G926" s="2"/>
      <c r="H926" s="2"/>
      <c r="I926" s="4"/>
      <c r="J926" s="9"/>
      <c r="K926" s="9"/>
      <c r="L926" s="9"/>
      <c r="M926" s="9"/>
      <c r="N926" s="9"/>
      <c r="U926" s="2"/>
      <c r="X926" s="2"/>
      <c r="Y926" s="2"/>
      <c r="Z926" s="2"/>
      <c r="AB926" s="2"/>
    </row>
    <row r="927" spans="1:28" ht="12.75" customHeight="1" x14ac:dyDescent="0.2">
      <c r="A927" s="2"/>
      <c r="C927" s="2"/>
      <c r="G927" s="2"/>
      <c r="H927" s="2"/>
      <c r="I927" s="4"/>
      <c r="J927" s="9"/>
      <c r="K927" s="9"/>
      <c r="L927" s="9"/>
      <c r="M927" s="9"/>
      <c r="N927" s="9"/>
      <c r="U927" s="2"/>
      <c r="X927" s="2"/>
      <c r="Y927" s="2"/>
      <c r="Z927" s="2"/>
      <c r="AB927" s="2"/>
    </row>
    <row r="928" spans="1:28" ht="12.75" customHeight="1" x14ac:dyDescent="0.2">
      <c r="A928" s="2"/>
      <c r="C928" s="2"/>
      <c r="G928" s="2"/>
      <c r="H928" s="2"/>
      <c r="I928" s="4"/>
      <c r="J928" s="9"/>
      <c r="K928" s="9"/>
      <c r="L928" s="9"/>
      <c r="M928" s="9"/>
      <c r="N928" s="9"/>
      <c r="U928" s="2"/>
      <c r="X928" s="2"/>
      <c r="Y928" s="2"/>
      <c r="Z928" s="2"/>
      <c r="AB928" s="2"/>
    </row>
    <row r="929" spans="1:28" ht="12.75" customHeight="1" x14ac:dyDescent="0.2">
      <c r="A929" s="2"/>
      <c r="C929" s="2"/>
      <c r="G929" s="2"/>
      <c r="H929" s="2"/>
      <c r="I929" s="4"/>
      <c r="J929" s="9"/>
      <c r="K929" s="9"/>
      <c r="L929" s="9"/>
      <c r="M929" s="9"/>
      <c r="N929" s="9"/>
      <c r="U929" s="2"/>
      <c r="X929" s="2"/>
      <c r="Y929" s="2"/>
      <c r="Z929" s="2"/>
      <c r="AB929" s="2"/>
    </row>
    <row r="930" spans="1:28" ht="12.75" customHeight="1" x14ac:dyDescent="0.2">
      <c r="A930" s="2"/>
      <c r="C930" s="2"/>
      <c r="G930" s="2"/>
      <c r="H930" s="2"/>
      <c r="I930" s="4"/>
      <c r="J930" s="9"/>
      <c r="K930" s="9"/>
      <c r="L930" s="9"/>
      <c r="M930" s="9"/>
      <c r="N930" s="9"/>
      <c r="U930" s="2"/>
      <c r="X930" s="2"/>
      <c r="Y930" s="2"/>
      <c r="Z930" s="2"/>
      <c r="AB930" s="2"/>
    </row>
    <row r="931" spans="1:28" ht="12.75" customHeight="1" x14ac:dyDescent="0.2">
      <c r="A931" s="2"/>
      <c r="C931" s="2"/>
      <c r="G931" s="2"/>
      <c r="H931" s="2"/>
      <c r="I931" s="4"/>
      <c r="J931" s="9"/>
      <c r="K931" s="9"/>
      <c r="L931" s="9"/>
      <c r="M931" s="9"/>
      <c r="N931" s="9"/>
      <c r="U931" s="2"/>
      <c r="X931" s="2"/>
      <c r="Y931" s="2"/>
      <c r="Z931" s="2"/>
      <c r="AB931" s="2"/>
    </row>
    <row r="932" spans="1:28" ht="12.75" customHeight="1" x14ac:dyDescent="0.2">
      <c r="A932" s="2"/>
      <c r="C932" s="2"/>
      <c r="G932" s="2"/>
      <c r="H932" s="2"/>
      <c r="I932" s="4"/>
      <c r="J932" s="9"/>
      <c r="K932" s="9"/>
      <c r="L932" s="9"/>
      <c r="M932" s="9"/>
      <c r="N932" s="9"/>
      <c r="U932" s="2"/>
      <c r="X932" s="2"/>
      <c r="Y932" s="2"/>
      <c r="Z932" s="2"/>
      <c r="AB932" s="2"/>
    </row>
    <row r="933" spans="1:28" ht="12.75" customHeight="1" x14ac:dyDescent="0.2">
      <c r="A933" s="2"/>
      <c r="C933" s="2"/>
      <c r="G933" s="2"/>
      <c r="H933" s="2"/>
      <c r="I933" s="4"/>
      <c r="J933" s="9"/>
      <c r="K933" s="9"/>
      <c r="L933" s="9"/>
      <c r="M933" s="9"/>
      <c r="N933" s="9"/>
      <c r="U933" s="2"/>
      <c r="X933" s="2"/>
      <c r="Y933" s="2"/>
      <c r="Z933" s="2"/>
      <c r="AB933" s="2"/>
    </row>
    <row r="934" spans="1:28" ht="12.75" customHeight="1" x14ac:dyDescent="0.2">
      <c r="A934" s="2"/>
      <c r="C934" s="2"/>
      <c r="G934" s="2"/>
      <c r="H934" s="2"/>
      <c r="I934" s="4"/>
      <c r="J934" s="9"/>
      <c r="K934" s="9"/>
      <c r="L934" s="9"/>
      <c r="M934" s="9"/>
      <c r="N934" s="9"/>
      <c r="U934" s="2"/>
      <c r="X934" s="2"/>
      <c r="Y934" s="2"/>
      <c r="Z934" s="2"/>
      <c r="AB934" s="2"/>
    </row>
    <row r="935" spans="1:28" ht="12.75" customHeight="1" x14ac:dyDescent="0.2">
      <c r="A935" s="2"/>
      <c r="C935" s="2"/>
      <c r="G935" s="2"/>
      <c r="H935" s="2"/>
      <c r="I935" s="4"/>
      <c r="J935" s="9"/>
      <c r="K935" s="9"/>
      <c r="L935" s="9"/>
      <c r="M935" s="9"/>
      <c r="N935" s="9"/>
      <c r="U935" s="2"/>
      <c r="X935" s="2"/>
      <c r="Y935" s="2"/>
      <c r="Z935" s="2"/>
      <c r="AB935" s="2"/>
    </row>
    <row r="936" spans="1:28" ht="12.75" customHeight="1" x14ac:dyDescent="0.2">
      <c r="A936" s="2"/>
      <c r="C936" s="2"/>
      <c r="G936" s="2"/>
      <c r="H936" s="2"/>
      <c r="I936" s="4"/>
      <c r="J936" s="9"/>
      <c r="K936" s="9"/>
      <c r="L936" s="9"/>
      <c r="M936" s="9"/>
      <c r="N936" s="9"/>
      <c r="U936" s="2"/>
      <c r="X936" s="2"/>
      <c r="Y936" s="2"/>
      <c r="Z936" s="2"/>
      <c r="AB936" s="2"/>
    </row>
    <row r="937" spans="1:28" ht="12.75" customHeight="1" x14ac:dyDescent="0.2">
      <c r="A937" s="2"/>
      <c r="C937" s="2"/>
      <c r="G937" s="2"/>
      <c r="H937" s="2"/>
      <c r="I937" s="4"/>
      <c r="J937" s="9"/>
      <c r="K937" s="9"/>
      <c r="L937" s="9"/>
      <c r="M937" s="9"/>
      <c r="N937" s="9"/>
      <c r="U937" s="2"/>
      <c r="X937" s="2"/>
      <c r="Y937" s="2"/>
      <c r="Z937" s="2"/>
      <c r="AB937" s="2"/>
    </row>
    <row r="938" spans="1:28" ht="12.75" customHeight="1" x14ac:dyDescent="0.2">
      <c r="A938" s="2"/>
      <c r="C938" s="2"/>
      <c r="G938" s="2"/>
      <c r="H938" s="2"/>
      <c r="I938" s="4"/>
      <c r="J938" s="9"/>
      <c r="K938" s="9"/>
      <c r="L938" s="9"/>
      <c r="M938" s="9"/>
      <c r="N938" s="9"/>
      <c r="U938" s="2"/>
      <c r="X938" s="2"/>
      <c r="Y938" s="2"/>
      <c r="Z938" s="2"/>
      <c r="AB938" s="2"/>
    </row>
    <row r="939" spans="1:28" ht="12.75" customHeight="1" x14ac:dyDescent="0.2">
      <c r="A939" s="2"/>
      <c r="C939" s="2"/>
      <c r="G939" s="2"/>
      <c r="H939" s="2"/>
      <c r="I939" s="4"/>
      <c r="J939" s="9"/>
      <c r="K939" s="9"/>
      <c r="L939" s="9"/>
      <c r="M939" s="9"/>
      <c r="N939" s="9"/>
      <c r="U939" s="2"/>
      <c r="X939" s="2"/>
      <c r="Y939" s="2"/>
      <c r="Z939" s="2"/>
      <c r="AB939" s="2"/>
    </row>
    <row r="940" spans="1:28" ht="12.75" customHeight="1" x14ac:dyDescent="0.2">
      <c r="A940" s="2"/>
      <c r="C940" s="2"/>
      <c r="G940" s="2"/>
      <c r="H940" s="2"/>
      <c r="I940" s="4"/>
      <c r="J940" s="9"/>
      <c r="K940" s="9"/>
      <c r="L940" s="9"/>
      <c r="M940" s="9"/>
      <c r="N940" s="9"/>
      <c r="U940" s="2"/>
      <c r="X940" s="2"/>
      <c r="Y940" s="2"/>
      <c r="Z940" s="2"/>
      <c r="AB940" s="2"/>
    </row>
    <row r="941" spans="1:28" ht="12.75" customHeight="1" x14ac:dyDescent="0.2">
      <c r="A941" s="2"/>
      <c r="C941" s="2"/>
      <c r="G941" s="2"/>
      <c r="H941" s="2"/>
      <c r="I941" s="4"/>
      <c r="J941" s="9"/>
      <c r="K941" s="9"/>
      <c r="L941" s="9"/>
      <c r="M941" s="9"/>
      <c r="N941" s="9"/>
      <c r="U941" s="2"/>
      <c r="X941" s="2"/>
      <c r="Y941" s="2"/>
      <c r="Z941" s="2"/>
      <c r="AB941" s="2"/>
    </row>
    <row r="942" spans="1:28" ht="12.75" customHeight="1" x14ac:dyDescent="0.2">
      <c r="A942" s="2"/>
      <c r="C942" s="2"/>
      <c r="G942" s="2"/>
      <c r="H942" s="2"/>
      <c r="I942" s="4"/>
      <c r="J942" s="9"/>
      <c r="K942" s="9"/>
      <c r="L942" s="9"/>
      <c r="M942" s="9"/>
      <c r="N942" s="9"/>
      <c r="U942" s="2"/>
      <c r="X942" s="2"/>
      <c r="Y942" s="2"/>
      <c r="Z942" s="2"/>
      <c r="AB942" s="2"/>
    </row>
    <row r="943" spans="1:28" ht="12.75" customHeight="1" x14ac:dyDescent="0.2">
      <c r="A943" s="2"/>
      <c r="C943" s="2"/>
      <c r="G943" s="2"/>
      <c r="H943" s="2"/>
      <c r="I943" s="4"/>
      <c r="J943" s="9"/>
      <c r="K943" s="9"/>
      <c r="L943" s="9"/>
      <c r="M943" s="9"/>
      <c r="N943" s="9"/>
      <c r="U943" s="2"/>
      <c r="X943" s="2"/>
      <c r="Y943" s="2"/>
      <c r="Z943" s="2"/>
      <c r="AB943" s="2"/>
    </row>
    <row r="944" spans="1:28" ht="12.75" customHeight="1" x14ac:dyDescent="0.2">
      <c r="A944" s="2"/>
      <c r="C944" s="2"/>
      <c r="G944" s="2"/>
      <c r="H944" s="2"/>
      <c r="I944" s="4"/>
      <c r="J944" s="9"/>
      <c r="K944" s="9"/>
      <c r="L944" s="9"/>
      <c r="M944" s="9"/>
      <c r="N944" s="9"/>
      <c r="U944" s="2"/>
      <c r="X944" s="2"/>
      <c r="Y944" s="2"/>
      <c r="Z944" s="2"/>
      <c r="AB944" s="2"/>
    </row>
    <row r="945" spans="1:28" ht="12.75" customHeight="1" x14ac:dyDescent="0.2">
      <c r="A945" s="2"/>
      <c r="C945" s="2"/>
      <c r="G945" s="2"/>
      <c r="H945" s="2"/>
      <c r="I945" s="4"/>
      <c r="J945" s="9"/>
      <c r="K945" s="9"/>
      <c r="L945" s="9"/>
      <c r="M945" s="9"/>
      <c r="N945" s="9"/>
      <c r="U945" s="2"/>
      <c r="X945" s="2"/>
      <c r="Y945" s="2"/>
      <c r="Z945" s="2"/>
      <c r="AB945" s="2"/>
    </row>
    <row r="946" spans="1:28" ht="12.75" customHeight="1" x14ac:dyDescent="0.2">
      <c r="A946" s="2"/>
      <c r="C946" s="2"/>
      <c r="G946" s="2"/>
      <c r="H946" s="2"/>
      <c r="I946" s="4"/>
      <c r="J946" s="9"/>
      <c r="K946" s="9"/>
      <c r="L946" s="9"/>
      <c r="M946" s="9"/>
      <c r="N946" s="9"/>
      <c r="U946" s="2"/>
      <c r="X946" s="2"/>
      <c r="Y946" s="2"/>
      <c r="Z946" s="2"/>
      <c r="AB946" s="2"/>
    </row>
    <row r="947" spans="1:28" ht="12.75" customHeight="1" x14ac:dyDescent="0.2">
      <c r="A947" s="2"/>
      <c r="C947" s="2"/>
      <c r="G947" s="2"/>
      <c r="H947" s="2"/>
      <c r="I947" s="4"/>
      <c r="J947" s="9"/>
      <c r="K947" s="9"/>
      <c r="L947" s="9"/>
      <c r="M947" s="9"/>
      <c r="N947" s="9"/>
      <c r="U947" s="2"/>
      <c r="X947" s="2"/>
      <c r="Y947" s="2"/>
      <c r="Z947" s="2"/>
      <c r="AB947" s="2"/>
    </row>
    <row r="948" spans="1:28" ht="12.75" customHeight="1" x14ac:dyDescent="0.2">
      <c r="A948" s="2"/>
      <c r="C948" s="2"/>
      <c r="G948" s="2"/>
      <c r="H948" s="2"/>
      <c r="I948" s="4"/>
      <c r="J948" s="9"/>
      <c r="K948" s="9"/>
      <c r="L948" s="9"/>
      <c r="M948" s="9"/>
      <c r="N948" s="9"/>
      <c r="U948" s="2"/>
      <c r="X948" s="2"/>
      <c r="Y948" s="2"/>
      <c r="Z948" s="2"/>
      <c r="AB948" s="2"/>
    </row>
    <row r="949" spans="1:28" ht="12.75" customHeight="1" x14ac:dyDescent="0.2">
      <c r="A949" s="2"/>
      <c r="C949" s="2"/>
      <c r="G949" s="2"/>
      <c r="H949" s="2"/>
      <c r="I949" s="4"/>
      <c r="J949" s="9"/>
      <c r="K949" s="9"/>
      <c r="L949" s="9"/>
      <c r="M949" s="9"/>
      <c r="N949" s="9"/>
      <c r="U949" s="2"/>
      <c r="X949" s="2"/>
      <c r="Y949" s="2"/>
      <c r="Z949" s="2"/>
      <c r="AB949" s="2"/>
    </row>
    <row r="950" spans="1:28" ht="12.75" customHeight="1" x14ac:dyDescent="0.2">
      <c r="A950" s="2"/>
      <c r="C950" s="2"/>
      <c r="G950" s="2"/>
      <c r="H950" s="2"/>
      <c r="I950" s="4"/>
      <c r="J950" s="9"/>
      <c r="K950" s="9"/>
      <c r="L950" s="9"/>
      <c r="M950" s="9"/>
      <c r="N950" s="9"/>
      <c r="U950" s="2"/>
      <c r="X950" s="2"/>
      <c r="Y950" s="2"/>
      <c r="Z950" s="2"/>
      <c r="AB950" s="2"/>
    </row>
    <row r="951" spans="1:28" ht="12.75" customHeight="1" x14ac:dyDescent="0.2">
      <c r="A951" s="2"/>
      <c r="C951" s="2"/>
      <c r="G951" s="2"/>
      <c r="H951" s="2"/>
      <c r="I951" s="4"/>
      <c r="J951" s="9"/>
      <c r="K951" s="9"/>
      <c r="L951" s="9"/>
      <c r="M951" s="9"/>
      <c r="N951" s="9"/>
      <c r="U951" s="2"/>
      <c r="X951" s="2"/>
      <c r="Y951" s="2"/>
      <c r="Z951" s="2"/>
      <c r="AB951" s="2"/>
    </row>
    <row r="952" spans="1:28" ht="12.75" customHeight="1" x14ac:dyDescent="0.2">
      <c r="A952" s="2"/>
      <c r="C952" s="2"/>
      <c r="G952" s="2"/>
      <c r="H952" s="2"/>
      <c r="I952" s="4"/>
      <c r="J952" s="9"/>
      <c r="K952" s="9"/>
      <c r="L952" s="9"/>
      <c r="M952" s="9"/>
      <c r="N952" s="9"/>
      <c r="U952" s="2"/>
      <c r="X952" s="2"/>
      <c r="Y952" s="2"/>
      <c r="Z952" s="2"/>
      <c r="AB952" s="2"/>
    </row>
    <row r="953" spans="1:28" ht="12.75" customHeight="1" x14ac:dyDescent="0.2">
      <c r="A953" s="2"/>
      <c r="C953" s="2"/>
      <c r="G953" s="2"/>
      <c r="H953" s="2"/>
      <c r="I953" s="4"/>
      <c r="J953" s="9"/>
      <c r="K953" s="9"/>
      <c r="L953" s="9"/>
      <c r="M953" s="9"/>
      <c r="N953" s="9"/>
      <c r="U953" s="2"/>
      <c r="X953" s="2"/>
      <c r="Y953" s="2"/>
      <c r="Z953" s="2"/>
      <c r="AB953" s="2"/>
    </row>
    <row r="954" spans="1:28" ht="12.75" customHeight="1" x14ac:dyDescent="0.2">
      <c r="A954" s="2"/>
      <c r="C954" s="2"/>
      <c r="G954" s="2"/>
      <c r="H954" s="2"/>
      <c r="I954" s="4"/>
      <c r="J954" s="9"/>
      <c r="K954" s="9"/>
      <c r="L954" s="9"/>
      <c r="M954" s="9"/>
      <c r="N954" s="9"/>
      <c r="U954" s="2"/>
      <c r="X954" s="2"/>
      <c r="Y954" s="2"/>
      <c r="Z954" s="2"/>
      <c r="AB954" s="2"/>
    </row>
    <row r="955" spans="1:28" ht="12.75" customHeight="1" x14ac:dyDescent="0.2">
      <c r="A955" s="2"/>
      <c r="C955" s="2"/>
      <c r="G955" s="2"/>
      <c r="H955" s="2"/>
      <c r="I955" s="4"/>
      <c r="J955" s="9"/>
      <c r="K955" s="9"/>
      <c r="L955" s="9"/>
      <c r="M955" s="9"/>
      <c r="N955" s="9"/>
      <c r="U955" s="2"/>
      <c r="X955" s="2"/>
      <c r="Y955" s="2"/>
      <c r="Z955" s="2"/>
      <c r="AB955" s="2"/>
    </row>
    <row r="956" spans="1:28" ht="12.75" customHeight="1" x14ac:dyDescent="0.2">
      <c r="A956" s="2"/>
      <c r="C956" s="2"/>
      <c r="G956" s="2"/>
      <c r="H956" s="2"/>
      <c r="I956" s="4"/>
      <c r="J956" s="9"/>
      <c r="K956" s="9"/>
      <c r="L956" s="9"/>
      <c r="M956" s="9"/>
      <c r="N956" s="9"/>
      <c r="U956" s="2"/>
      <c r="X956" s="2"/>
      <c r="Y956" s="2"/>
      <c r="Z956" s="2"/>
      <c r="AB956" s="2"/>
    </row>
    <row r="957" spans="1:28" ht="12.75" customHeight="1" x14ac:dyDescent="0.2">
      <c r="A957" s="2"/>
      <c r="C957" s="2"/>
      <c r="G957" s="2"/>
      <c r="H957" s="2"/>
      <c r="I957" s="4"/>
      <c r="J957" s="9"/>
      <c r="K957" s="9"/>
      <c r="L957" s="9"/>
      <c r="M957" s="9"/>
      <c r="N957" s="9"/>
      <c r="U957" s="2"/>
      <c r="X957" s="2"/>
      <c r="Y957" s="2"/>
      <c r="Z957" s="2"/>
      <c r="AB957" s="2"/>
    </row>
    <row r="958" spans="1:28" ht="12.75" customHeight="1" x14ac:dyDescent="0.2">
      <c r="A958" s="2"/>
      <c r="C958" s="2"/>
      <c r="G958" s="2"/>
      <c r="H958" s="2"/>
      <c r="I958" s="4"/>
      <c r="J958" s="9"/>
      <c r="K958" s="9"/>
      <c r="L958" s="9"/>
      <c r="M958" s="9"/>
      <c r="N958" s="9"/>
      <c r="U958" s="2"/>
      <c r="X958" s="2"/>
      <c r="Y958" s="2"/>
      <c r="Z958" s="2"/>
      <c r="AB958" s="2"/>
    </row>
    <row r="959" spans="1:28" ht="12.75" customHeight="1" x14ac:dyDescent="0.2">
      <c r="A959" s="2"/>
      <c r="C959" s="2"/>
      <c r="G959" s="2"/>
      <c r="H959" s="2"/>
      <c r="I959" s="4"/>
      <c r="J959" s="9"/>
      <c r="K959" s="9"/>
      <c r="L959" s="9"/>
      <c r="M959" s="9"/>
      <c r="N959" s="9"/>
      <c r="U959" s="2"/>
      <c r="X959" s="2"/>
      <c r="Y959" s="2"/>
      <c r="Z959" s="2"/>
      <c r="AB959" s="2"/>
    </row>
    <row r="960" spans="1:28" ht="12.75" customHeight="1" x14ac:dyDescent="0.2">
      <c r="A960" s="2"/>
      <c r="C960" s="2"/>
      <c r="G960" s="2"/>
      <c r="H960" s="2"/>
      <c r="I960" s="4"/>
      <c r="J960" s="9"/>
      <c r="K960" s="9"/>
      <c r="L960" s="9"/>
      <c r="M960" s="9"/>
      <c r="N960" s="9"/>
      <c r="U960" s="2"/>
      <c r="X960" s="2"/>
      <c r="Y960" s="2"/>
      <c r="Z960" s="2"/>
      <c r="AB960" s="2"/>
    </row>
    <row r="961" spans="1:28" ht="12.75" customHeight="1" x14ac:dyDescent="0.2">
      <c r="A961" s="2"/>
      <c r="C961" s="2"/>
      <c r="G961" s="2"/>
      <c r="H961" s="2"/>
      <c r="I961" s="4"/>
      <c r="J961" s="9"/>
      <c r="K961" s="9"/>
      <c r="L961" s="9"/>
      <c r="M961" s="9"/>
      <c r="N961" s="9"/>
      <c r="U961" s="2"/>
      <c r="X961" s="2"/>
      <c r="Y961" s="2"/>
      <c r="Z961" s="2"/>
      <c r="AB961" s="2"/>
    </row>
    <row r="962" spans="1:28" ht="12.75" customHeight="1" x14ac:dyDescent="0.2">
      <c r="A962" s="2"/>
      <c r="C962" s="2"/>
      <c r="G962" s="2"/>
      <c r="H962" s="2"/>
      <c r="I962" s="4"/>
      <c r="J962" s="9"/>
      <c r="K962" s="9"/>
      <c r="L962" s="9"/>
      <c r="M962" s="9"/>
      <c r="N962" s="9"/>
      <c r="U962" s="2"/>
      <c r="X962" s="2"/>
      <c r="Y962" s="2"/>
      <c r="Z962" s="2"/>
      <c r="AB962" s="2"/>
    </row>
    <row r="963" spans="1:28" ht="12.75" customHeight="1" x14ac:dyDescent="0.2">
      <c r="A963" s="2"/>
      <c r="C963" s="2"/>
      <c r="G963" s="2"/>
      <c r="H963" s="2"/>
      <c r="I963" s="4"/>
      <c r="J963" s="9"/>
      <c r="K963" s="9"/>
      <c r="L963" s="9"/>
      <c r="M963" s="9"/>
      <c r="N963" s="9"/>
      <c r="U963" s="2"/>
      <c r="X963" s="2"/>
      <c r="Y963" s="2"/>
      <c r="Z963" s="2"/>
      <c r="AB963" s="2"/>
    </row>
    <row r="964" spans="1:28" ht="12.75" customHeight="1" x14ac:dyDescent="0.2">
      <c r="A964" s="2"/>
      <c r="C964" s="2"/>
      <c r="G964" s="2"/>
      <c r="H964" s="2"/>
      <c r="I964" s="4"/>
      <c r="J964" s="9"/>
      <c r="K964" s="9"/>
      <c r="L964" s="9"/>
      <c r="M964" s="9"/>
      <c r="N964" s="9"/>
      <c r="U964" s="2"/>
      <c r="X964" s="2"/>
      <c r="Y964" s="2"/>
      <c r="Z964" s="2"/>
      <c r="AB964" s="2"/>
    </row>
    <row r="965" spans="1:28" ht="12.75" customHeight="1" x14ac:dyDescent="0.2">
      <c r="A965" s="2"/>
      <c r="C965" s="2"/>
      <c r="G965" s="2"/>
      <c r="H965" s="2"/>
      <c r="I965" s="4"/>
      <c r="J965" s="9"/>
      <c r="K965" s="9"/>
      <c r="L965" s="9"/>
      <c r="M965" s="9"/>
      <c r="N965" s="9"/>
      <c r="U965" s="2"/>
      <c r="X965" s="2"/>
      <c r="Y965" s="2"/>
      <c r="Z965" s="2"/>
      <c r="AB965" s="2"/>
    </row>
    <row r="966" spans="1:28" ht="12.75" customHeight="1" x14ac:dyDescent="0.2">
      <c r="A966" s="2"/>
      <c r="C966" s="2"/>
      <c r="G966" s="2"/>
      <c r="H966" s="2"/>
      <c r="I966" s="4"/>
      <c r="J966" s="9"/>
      <c r="K966" s="9"/>
      <c r="L966" s="9"/>
      <c r="M966" s="9"/>
      <c r="N966" s="9"/>
      <c r="U966" s="2"/>
      <c r="X966" s="2"/>
      <c r="Y966" s="2"/>
      <c r="Z966" s="2"/>
      <c r="AB966" s="2"/>
    </row>
    <row r="967" spans="1:28" ht="12.75" customHeight="1" x14ac:dyDescent="0.2">
      <c r="A967" s="2"/>
      <c r="C967" s="2"/>
      <c r="G967" s="2"/>
      <c r="H967" s="2"/>
      <c r="I967" s="4"/>
      <c r="J967" s="9"/>
      <c r="K967" s="9"/>
      <c r="L967" s="9"/>
      <c r="M967" s="9"/>
      <c r="N967" s="9"/>
      <c r="U967" s="2"/>
      <c r="X967" s="2"/>
      <c r="Y967" s="2"/>
      <c r="Z967" s="2"/>
      <c r="AB967" s="2"/>
    </row>
    <row r="968" spans="1:28" ht="12.75" customHeight="1" x14ac:dyDescent="0.2">
      <c r="A968" s="2"/>
      <c r="C968" s="2"/>
      <c r="G968" s="2"/>
      <c r="H968" s="2"/>
      <c r="I968" s="4"/>
      <c r="J968" s="9"/>
      <c r="K968" s="9"/>
      <c r="L968" s="9"/>
      <c r="M968" s="9"/>
      <c r="N968" s="9"/>
      <c r="U968" s="2"/>
      <c r="X968" s="2"/>
      <c r="Y968" s="2"/>
      <c r="Z968" s="2"/>
      <c r="AB968" s="2"/>
    </row>
    <row r="969" spans="1:28" ht="12.75" customHeight="1" x14ac:dyDescent="0.2">
      <c r="A969" s="2"/>
      <c r="C969" s="2"/>
      <c r="G969" s="2"/>
      <c r="H969" s="2"/>
      <c r="I969" s="4"/>
      <c r="J969" s="9"/>
      <c r="K969" s="9"/>
      <c r="L969" s="9"/>
      <c r="M969" s="9"/>
      <c r="N969" s="9"/>
      <c r="U969" s="2"/>
      <c r="X969" s="2"/>
      <c r="Y969" s="2"/>
      <c r="Z969" s="2"/>
      <c r="AB969" s="2"/>
    </row>
    <row r="970" spans="1:28" ht="12.75" customHeight="1" x14ac:dyDescent="0.2">
      <c r="A970" s="2"/>
      <c r="C970" s="2"/>
      <c r="G970" s="2"/>
      <c r="H970" s="2"/>
      <c r="I970" s="4"/>
      <c r="J970" s="9"/>
      <c r="K970" s="9"/>
      <c r="L970" s="9"/>
      <c r="M970" s="9"/>
      <c r="N970" s="9"/>
      <c r="U970" s="2"/>
      <c r="X970" s="2"/>
      <c r="Y970" s="2"/>
      <c r="Z970" s="2"/>
      <c r="AB970" s="2"/>
    </row>
    <row r="971" spans="1:28" ht="12.75" customHeight="1" x14ac:dyDescent="0.2">
      <c r="A971" s="2"/>
      <c r="C971" s="2"/>
      <c r="G971" s="2"/>
      <c r="H971" s="2"/>
      <c r="I971" s="4"/>
      <c r="J971" s="9"/>
      <c r="K971" s="9"/>
      <c r="L971" s="9"/>
      <c r="M971" s="9"/>
      <c r="N971" s="9"/>
      <c r="U971" s="2"/>
      <c r="X971" s="2"/>
      <c r="Y971" s="2"/>
      <c r="Z971" s="2"/>
      <c r="AB971" s="2"/>
    </row>
    <row r="972" spans="1:28" ht="12.75" customHeight="1" x14ac:dyDescent="0.2">
      <c r="A972" s="2"/>
      <c r="C972" s="2"/>
      <c r="G972" s="2"/>
      <c r="H972" s="2"/>
      <c r="I972" s="4"/>
      <c r="J972" s="9"/>
      <c r="K972" s="9"/>
      <c r="L972" s="9"/>
      <c r="M972" s="9"/>
      <c r="N972" s="9"/>
      <c r="U972" s="2"/>
      <c r="X972" s="2"/>
      <c r="Y972" s="2"/>
      <c r="Z972" s="2"/>
      <c r="AB972" s="2"/>
    </row>
    <row r="973" spans="1:28" ht="12.75" customHeight="1" x14ac:dyDescent="0.2">
      <c r="A973" s="2"/>
      <c r="C973" s="2"/>
      <c r="G973" s="2"/>
      <c r="H973" s="2"/>
      <c r="I973" s="4"/>
      <c r="J973" s="9"/>
      <c r="K973" s="9"/>
      <c r="L973" s="9"/>
      <c r="M973" s="9"/>
      <c r="N973" s="9"/>
      <c r="U973" s="2"/>
      <c r="X973" s="2"/>
      <c r="Y973" s="2"/>
      <c r="Z973" s="2"/>
      <c r="AB973" s="2"/>
    </row>
    <row r="974" spans="1:28" ht="12.75" customHeight="1" x14ac:dyDescent="0.2">
      <c r="A974" s="2"/>
      <c r="C974" s="2"/>
      <c r="G974" s="2"/>
      <c r="H974" s="2"/>
      <c r="I974" s="4"/>
      <c r="J974" s="9"/>
      <c r="K974" s="9"/>
      <c r="L974" s="9"/>
      <c r="M974" s="9"/>
      <c r="N974" s="9"/>
      <c r="U974" s="2"/>
      <c r="X974" s="2"/>
      <c r="Y974" s="2"/>
      <c r="Z974" s="2"/>
      <c r="AB974" s="2"/>
    </row>
    <row r="975" spans="1:28" ht="12.75" customHeight="1" x14ac:dyDescent="0.2">
      <c r="A975" s="2"/>
      <c r="C975" s="2"/>
      <c r="G975" s="2"/>
      <c r="H975" s="2"/>
      <c r="I975" s="4"/>
      <c r="J975" s="9"/>
      <c r="K975" s="9"/>
      <c r="L975" s="9"/>
      <c r="M975" s="9"/>
      <c r="N975" s="9"/>
      <c r="U975" s="2"/>
      <c r="X975" s="2"/>
      <c r="Y975" s="2"/>
      <c r="Z975" s="2"/>
      <c r="AB975" s="2"/>
    </row>
    <row r="976" spans="1:28" ht="12.75" customHeight="1" x14ac:dyDescent="0.2">
      <c r="A976" s="2"/>
      <c r="C976" s="2"/>
      <c r="G976" s="2"/>
      <c r="H976" s="2"/>
      <c r="I976" s="4"/>
      <c r="J976" s="9"/>
      <c r="K976" s="9"/>
      <c r="L976" s="9"/>
      <c r="M976" s="9"/>
      <c r="N976" s="9"/>
      <c r="U976" s="2"/>
      <c r="X976" s="2"/>
      <c r="Y976" s="2"/>
      <c r="Z976" s="2"/>
      <c r="AB976" s="2"/>
    </row>
    <row r="977" spans="1:28" ht="12.75" customHeight="1" x14ac:dyDescent="0.2">
      <c r="A977" s="2"/>
      <c r="C977" s="2"/>
      <c r="G977" s="2"/>
      <c r="H977" s="2"/>
      <c r="I977" s="4"/>
      <c r="J977" s="9"/>
      <c r="K977" s="9"/>
      <c r="L977" s="9"/>
      <c r="M977" s="9"/>
      <c r="N977" s="9"/>
      <c r="U977" s="2"/>
      <c r="X977" s="2"/>
      <c r="Y977" s="2"/>
      <c r="Z977" s="2"/>
      <c r="AB977" s="2"/>
    </row>
    <row r="978" spans="1:28" ht="12.75" customHeight="1" x14ac:dyDescent="0.2">
      <c r="A978" s="2"/>
      <c r="C978" s="2"/>
      <c r="G978" s="2"/>
      <c r="H978" s="2"/>
      <c r="I978" s="4"/>
      <c r="J978" s="9"/>
      <c r="K978" s="9"/>
      <c r="L978" s="9"/>
      <c r="M978" s="9"/>
      <c r="N978" s="9"/>
      <c r="U978" s="2"/>
      <c r="X978" s="2"/>
      <c r="Y978" s="2"/>
      <c r="Z978" s="2"/>
      <c r="AB978" s="2"/>
    </row>
    <row r="979" spans="1:28" ht="12.75" customHeight="1" x14ac:dyDescent="0.2">
      <c r="A979" s="2"/>
      <c r="C979" s="2"/>
      <c r="G979" s="2"/>
      <c r="H979" s="2"/>
      <c r="I979" s="4"/>
      <c r="J979" s="9"/>
      <c r="K979" s="9"/>
      <c r="L979" s="9"/>
      <c r="M979" s="9"/>
      <c r="N979" s="9"/>
      <c r="U979" s="2"/>
      <c r="X979" s="2"/>
      <c r="Y979" s="2"/>
      <c r="Z979" s="2"/>
      <c r="AB979" s="2"/>
    </row>
    <row r="980" spans="1:28" ht="12.75" customHeight="1" x14ac:dyDescent="0.2">
      <c r="A980" s="2"/>
      <c r="C980" s="2"/>
      <c r="G980" s="2"/>
      <c r="H980" s="2"/>
      <c r="I980" s="4"/>
      <c r="J980" s="9"/>
      <c r="K980" s="9"/>
      <c r="L980" s="9"/>
      <c r="M980" s="9"/>
      <c r="N980" s="9"/>
      <c r="U980" s="2"/>
      <c r="X980" s="2"/>
      <c r="Y980" s="2"/>
      <c r="Z980" s="2"/>
      <c r="AB980" s="2"/>
    </row>
    <row r="981" spans="1:28" ht="12.75" customHeight="1" x14ac:dyDescent="0.2">
      <c r="A981" s="2"/>
      <c r="C981" s="2"/>
      <c r="G981" s="2"/>
      <c r="H981" s="2"/>
      <c r="I981" s="4"/>
      <c r="J981" s="9"/>
      <c r="K981" s="9"/>
      <c r="L981" s="9"/>
      <c r="M981" s="9"/>
      <c r="N981" s="9"/>
      <c r="U981" s="2"/>
      <c r="X981" s="2"/>
      <c r="Y981" s="2"/>
      <c r="Z981" s="2"/>
      <c r="AB981" s="2"/>
    </row>
    <row r="982" spans="1:28" ht="12.75" customHeight="1" x14ac:dyDescent="0.2">
      <c r="A982" s="2"/>
      <c r="C982" s="2"/>
      <c r="G982" s="2"/>
      <c r="H982" s="2"/>
      <c r="I982" s="4"/>
      <c r="J982" s="9"/>
      <c r="K982" s="9"/>
      <c r="L982" s="9"/>
      <c r="M982" s="9"/>
      <c r="N982" s="9"/>
      <c r="U982" s="2"/>
      <c r="X982" s="2"/>
      <c r="Y982" s="2"/>
      <c r="Z982" s="2"/>
      <c r="AB982" s="2"/>
    </row>
    <row r="983" spans="1:28" ht="12.75" customHeight="1" x14ac:dyDescent="0.2">
      <c r="A983" s="2"/>
      <c r="C983" s="2"/>
      <c r="G983" s="2"/>
      <c r="H983" s="2"/>
      <c r="I983" s="4"/>
      <c r="J983" s="9"/>
      <c r="K983" s="9"/>
      <c r="L983" s="9"/>
      <c r="M983" s="9"/>
      <c r="N983" s="9"/>
      <c r="U983" s="2"/>
      <c r="X983" s="2"/>
      <c r="Y983" s="2"/>
      <c r="Z983" s="2"/>
      <c r="AB983" s="2"/>
    </row>
    <row r="984" spans="1:28" ht="12.75" customHeight="1" x14ac:dyDescent="0.2">
      <c r="A984" s="2"/>
      <c r="C984" s="2"/>
      <c r="G984" s="2"/>
      <c r="H984" s="2"/>
      <c r="I984" s="4"/>
      <c r="J984" s="9"/>
      <c r="K984" s="9"/>
      <c r="L984" s="9"/>
      <c r="M984" s="9"/>
      <c r="N984" s="9"/>
      <c r="U984" s="2"/>
      <c r="X984" s="2"/>
      <c r="Y984" s="2"/>
      <c r="Z984" s="2"/>
      <c r="AB984" s="2"/>
    </row>
    <row r="985" spans="1:28" ht="12.75" customHeight="1" x14ac:dyDescent="0.2">
      <c r="A985" s="2"/>
      <c r="C985" s="2"/>
      <c r="G985" s="2"/>
      <c r="H985" s="2"/>
      <c r="I985" s="4"/>
      <c r="J985" s="9"/>
      <c r="K985" s="9"/>
      <c r="L985" s="9"/>
      <c r="M985" s="9"/>
      <c r="N985" s="9"/>
      <c r="U985" s="2"/>
      <c r="X985" s="2"/>
      <c r="Y985" s="2"/>
      <c r="Z985" s="2"/>
      <c r="AB985" s="2"/>
    </row>
    <row r="986" spans="1:28" ht="12.75" customHeight="1" x14ac:dyDescent="0.2">
      <c r="A986" s="2"/>
      <c r="C986" s="2"/>
      <c r="G986" s="2"/>
      <c r="H986" s="2"/>
      <c r="I986" s="4"/>
      <c r="J986" s="9"/>
      <c r="K986" s="9"/>
      <c r="L986" s="9"/>
      <c r="M986" s="9"/>
      <c r="N986" s="9"/>
      <c r="U986" s="2"/>
      <c r="X986" s="2"/>
      <c r="Y986" s="2"/>
      <c r="Z986" s="2"/>
      <c r="AB986" s="2"/>
    </row>
    <row r="987" spans="1:28" ht="12.75" customHeight="1" x14ac:dyDescent="0.2">
      <c r="A987" s="2"/>
      <c r="C987" s="2"/>
      <c r="G987" s="2"/>
      <c r="H987" s="2"/>
      <c r="I987" s="4"/>
      <c r="J987" s="9"/>
      <c r="K987" s="9"/>
      <c r="L987" s="9"/>
      <c r="M987" s="9"/>
      <c r="N987" s="9"/>
      <c r="U987" s="2"/>
      <c r="X987" s="2"/>
      <c r="Y987" s="2"/>
      <c r="Z987" s="2"/>
      <c r="AB987" s="2"/>
    </row>
    <row r="988" spans="1:28" ht="12.75" customHeight="1" x14ac:dyDescent="0.2">
      <c r="A988" s="2"/>
      <c r="C988" s="2"/>
      <c r="G988" s="2"/>
      <c r="H988" s="2"/>
      <c r="I988" s="4"/>
      <c r="J988" s="9"/>
      <c r="K988" s="9"/>
      <c r="L988" s="9"/>
      <c r="M988" s="9"/>
      <c r="N988" s="9"/>
      <c r="U988" s="2"/>
      <c r="X988" s="2"/>
      <c r="Y988" s="2"/>
      <c r="Z988" s="2"/>
      <c r="AB988" s="2"/>
    </row>
    <row r="989" spans="1:28" ht="12.75" customHeight="1" x14ac:dyDescent="0.2">
      <c r="A989" s="2"/>
      <c r="C989" s="2"/>
      <c r="G989" s="2"/>
      <c r="H989" s="2"/>
      <c r="I989" s="4"/>
      <c r="J989" s="9"/>
      <c r="K989" s="9"/>
      <c r="L989" s="9"/>
      <c r="M989" s="9"/>
      <c r="N989" s="9"/>
      <c r="U989" s="2"/>
      <c r="X989" s="2"/>
      <c r="Y989" s="2"/>
      <c r="Z989" s="2"/>
      <c r="AB989" s="2"/>
    </row>
    <row r="990" spans="1:28" ht="12.75" customHeight="1" x14ac:dyDescent="0.2">
      <c r="A990" s="2"/>
      <c r="C990" s="2"/>
      <c r="G990" s="2"/>
      <c r="H990" s="2"/>
      <c r="I990" s="4"/>
      <c r="J990" s="9"/>
      <c r="K990" s="9"/>
      <c r="L990" s="9"/>
      <c r="M990" s="9"/>
      <c r="N990" s="9"/>
      <c r="U990" s="2"/>
      <c r="X990" s="2"/>
      <c r="Y990" s="2"/>
      <c r="Z990" s="2"/>
      <c r="AB990" s="2"/>
    </row>
    <row r="991" spans="1:28" ht="12.75" customHeight="1" x14ac:dyDescent="0.2">
      <c r="A991" s="2"/>
      <c r="C991" s="2"/>
      <c r="G991" s="2"/>
      <c r="H991" s="2"/>
      <c r="I991" s="4"/>
      <c r="J991" s="9"/>
      <c r="K991" s="9"/>
      <c r="L991" s="9"/>
      <c r="M991" s="9"/>
      <c r="N991" s="9"/>
      <c r="U991" s="2"/>
      <c r="X991" s="2"/>
      <c r="Y991" s="2"/>
      <c r="Z991" s="2"/>
      <c r="AB991" s="2"/>
    </row>
    <row r="992" spans="1:28" ht="12.75" customHeight="1" x14ac:dyDescent="0.2">
      <c r="A992" s="2"/>
      <c r="C992" s="2"/>
      <c r="G992" s="2"/>
      <c r="H992" s="2"/>
      <c r="I992" s="4"/>
      <c r="J992" s="9"/>
      <c r="K992" s="9"/>
      <c r="L992" s="9"/>
      <c r="M992" s="9"/>
      <c r="N992" s="9"/>
      <c r="U992" s="2"/>
      <c r="X992" s="2"/>
      <c r="Y992" s="2"/>
      <c r="Z992" s="2"/>
      <c r="AB992" s="2"/>
    </row>
    <row r="993" spans="1:28" ht="12.75" customHeight="1" x14ac:dyDescent="0.2">
      <c r="A993" s="2"/>
      <c r="C993" s="2"/>
      <c r="G993" s="2"/>
      <c r="H993" s="2"/>
      <c r="I993" s="4"/>
      <c r="J993" s="9"/>
      <c r="K993" s="9"/>
      <c r="L993" s="9"/>
      <c r="M993" s="9"/>
      <c r="N993" s="9"/>
      <c r="U993" s="2"/>
      <c r="X993" s="2"/>
      <c r="Y993" s="2"/>
      <c r="Z993" s="2"/>
      <c r="AB993" s="2"/>
    </row>
    <row r="994" spans="1:28" ht="12.75" customHeight="1" x14ac:dyDescent="0.2">
      <c r="A994" s="2"/>
      <c r="C994" s="2"/>
      <c r="G994" s="2"/>
      <c r="H994" s="2"/>
      <c r="I994" s="4"/>
      <c r="J994" s="9"/>
      <c r="K994" s="9"/>
      <c r="L994" s="9"/>
      <c r="M994" s="9"/>
      <c r="N994" s="9"/>
      <c r="U994" s="2"/>
      <c r="X994" s="2"/>
      <c r="Y994" s="2"/>
      <c r="Z994" s="2"/>
      <c r="AB994" s="2"/>
    </row>
    <row r="995" spans="1:28" ht="12.75" customHeight="1" x14ac:dyDescent="0.2">
      <c r="A995" s="2"/>
      <c r="C995" s="2"/>
      <c r="G995" s="2"/>
      <c r="H995" s="2"/>
      <c r="I995" s="4"/>
      <c r="J995" s="9"/>
      <c r="K995" s="9"/>
      <c r="L995" s="9"/>
      <c r="M995" s="9"/>
      <c r="N995" s="9"/>
      <c r="U995" s="2"/>
      <c r="X995" s="2"/>
      <c r="Y995" s="2"/>
      <c r="Z995" s="2"/>
      <c r="AB995" s="2"/>
    </row>
    <row r="996" spans="1:28" ht="12.75" customHeight="1" x14ac:dyDescent="0.2">
      <c r="A996" s="2"/>
      <c r="C996" s="2"/>
      <c r="G996" s="2"/>
      <c r="H996" s="2"/>
      <c r="I996" s="4"/>
      <c r="J996" s="9"/>
      <c r="K996" s="9"/>
      <c r="L996" s="9"/>
      <c r="M996" s="9"/>
      <c r="N996" s="9"/>
      <c r="U996" s="2"/>
      <c r="X996" s="2"/>
      <c r="Y996" s="2"/>
      <c r="Z996" s="2"/>
      <c r="AB996" s="2"/>
    </row>
    <row r="997" spans="1:28" ht="12.75" customHeight="1" x14ac:dyDescent="0.2">
      <c r="A997" s="2"/>
      <c r="C997" s="2"/>
      <c r="G997" s="2"/>
      <c r="H997" s="2"/>
      <c r="I997" s="4"/>
      <c r="J997" s="9"/>
      <c r="K997" s="9"/>
      <c r="L997" s="9"/>
      <c r="M997" s="9"/>
      <c r="N997" s="9"/>
      <c r="U997" s="2"/>
      <c r="X997" s="2"/>
      <c r="Y997" s="2"/>
      <c r="Z997" s="2"/>
      <c r="AB997" s="2"/>
    </row>
    <row r="998" spans="1:28" ht="12.75" customHeight="1" x14ac:dyDescent="0.2">
      <c r="A998" s="2"/>
      <c r="C998" s="2"/>
      <c r="G998" s="2"/>
      <c r="H998" s="2"/>
      <c r="I998" s="4"/>
      <c r="J998" s="9"/>
      <c r="K998" s="9"/>
      <c r="L998" s="9"/>
      <c r="M998" s="9"/>
      <c r="N998" s="9"/>
      <c r="U998" s="2"/>
      <c r="X998" s="2"/>
      <c r="Y998" s="2"/>
      <c r="Z998" s="2"/>
      <c r="AB998" s="2"/>
    </row>
    <row r="999" spans="1:28" ht="12.75" customHeight="1" x14ac:dyDescent="0.2">
      <c r="A999" s="2"/>
      <c r="C999" s="2"/>
      <c r="G999" s="2"/>
      <c r="H999" s="2"/>
      <c r="I999" s="4"/>
      <c r="J999" s="9"/>
      <c r="K999" s="9"/>
      <c r="L999" s="9"/>
      <c r="M999" s="9"/>
      <c r="N999" s="9"/>
      <c r="U999" s="2"/>
      <c r="X999" s="2"/>
      <c r="Y999" s="2"/>
      <c r="Z999" s="2"/>
      <c r="AB999" s="2"/>
    </row>
    <row r="1000" spans="1:28" ht="12.75" customHeight="1" x14ac:dyDescent="0.2">
      <c r="A1000" s="2"/>
      <c r="C1000" s="2"/>
      <c r="G1000" s="2"/>
      <c r="H1000" s="2"/>
      <c r="I1000" s="4"/>
      <c r="J1000" s="9"/>
      <c r="K1000" s="9"/>
      <c r="L1000" s="9"/>
      <c r="M1000" s="9"/>
      <c r="N1000" s="9"/>
      <c r="U1000" s="2"/>
      <c r="X1000" s="2"/>
      <c r="Y1000" s="2"/>
      <c r="Z1000" s="2"/>
      <c r="AB1000" s="2"/>
    </row>
    <row r="1001" spans="1:28" ht="12.75" customHeight="1" x14ac:dyDescent="0.2">
      <c r="A1001" s="2"/>
      <c r="C1001" s="2"/>
      <c r="G1001" s="2"/>
      <c r="H1001" s="2"/>
      <c r="I1001" s="4"/>
      <c r="J1001" s="9"/>
      <c r="K1001" s="9"/>
      <c r="L1001" s="9"/>
      <c r="M1001" s="9"/>
      <c r="N1001" s="9"/>
      <c r="U1001" s="2"/>
      <c r="X1001" s="2"/>
      <c r="Y1001" s="2"/>
      <c r="Z1001" s="2"/>
      <c r="AB1001" s="2"/>
    </row>
    <row r="1002" spans="1:28" ht="12.75" customHeight="1" x14ac:dyDescent="0.2">
      <c r="A1002" s="2"/>
      <c r="C1002" s="2"/>
      <c r="G1002" s="2"/>
      <c r="H1002" s="2"/>
      <c r="I1002" s="4"/>
      <c r="J1002" s="9"/>
      <c r="K1002" s="9"/>
      <c r="L1002" s="9"/>
      <c r="M1002" s="9"/>
      <c r="N1002" s="9"/>
      <c r="U1002" s="2"/>
      <c r="X1002" s="2"/>
      <c r="Y1002" s="2"/>
      <c r="Z1002" s="2"/>
      <c r="AB1002" s="2"/>
    </row>
    <row r="1003" spans="1:28" ht="12.75" customHeight="1" x14ac:dyDescent="0.2">
      <c r="A1003" s="2"/>
      <c r="C1003" s="2"/>
      <c r="G1003" s="2"/>
      <c r="H1003" s="2"/>
      <c r="I1003" s="4"/>
      <c r="J1003" s="9"/>
      <c r="K1003" s="9"/>
      <c r="L1003" s="9"/>
      <c r="M1003" s="9"/>
      <c r="N1003" s="9"/>
      <c r="U1003" s="2"/>
      <c r="X1003" s="2"/>
      <c r="Y1003" s="2"/>
      <c r="Z1003" s="2"/>
      <c r="AB1003" s="2"/>
    </row>
    <row r="1004" spans="1:28" ht="12.75" customHeight="1" x14ac:dyDescent="0.2">
      <c r="A1004" s="2"/>
      <c r="C1004" s="2"/>
      <c r="G1004" s="2"/>
      <c r="H1004" s="2"/>
      <c r="I1004" s="4"/>
      <c r="J1004" s="9"/>
      <c r="K1004" s="9"/>
      <c r="L1004" s="9"/>
      <c r="M1004" s="9"/>
      <c r="N1004" s="9"/>
      <c r="U1004" s="2"/>
      <c r="X1004" s="2"/>
      <c r="Y1004" s="2"/>
      <c r="Z1004" s="2"/>
      <c r="AB1004" s="2"/>
    </row>
    <row r="1005" spans="1:28" ht="12.75" customHeight="1" x14ac:dyDescent="0.2">
      <c r="A1005" s="2"/>
      <c r="C1005" s="2"/>
      <c r="G1005" s="2"/>
      <c r="H1005" s="2"/>
      <c r="I1005" s="4"/>
      <c r="J1005" s="9"/>
      <c r="K1005" s="9"/>
      <c r="L1005" s="9"/>
      <c r="M1005" s="9"/>
      <c r="N1005" s="9"/>
      <c r="U1005" s="2"/>
      <c r="X1005" s="2"/>
      <c r="Y1005" s="2"/>
      <c r="Z1005" s="2"/>
      <c r="AB1005" s="2"/>
    </row>
    <row r="1006" spans="1:28" ht="12.75" customHeight="1" x14ac:dyDescent="0.2">
      <c r="A1006" s="2"/>
      <c r="C1006" s="2"/>
      <c r="G1006" s="2"/>
      <c r="H1006" s="2"/>
      <c r="I1006" s="4"/>
      <c r="J1006" s="9"/>
      <c r="K1006" s="9"/>
      <c r="L1006" s="9"/>
      <c r="M1006" s="9"/>
      <c r="N1006" s="9"/>
      <c r="U1006" s="2"/>
      <c r="X1006" s="2"/>
      <c r="Y1006" s="2"/>
      <c r="Z1006" s="2"/>
      <c r="AB1006" s="2"/>
    </row>
    <row r="1007" spans="1:28" ht="12.75" customHeight="1" x14ac:dyDescent="0.2">
      <c r="A1007" s="2"/>
      <c r="C1007" s="2"/>
      <c r="G1007" s="2"/>
      <c r="H1007" s="2"/>
      <c r="I1007" s="4"/>
      <c r="J1007" s="9"/>
      <c r="K1007" s="9"/>
      <c r="L1007" s="9"/>
      <c r="M1007" s="9"/>
      <c r="N1007" s="9"/>
      <c r="U1007" s="2"/>
      <c r="X1007" s="2"/>
      <c r="Y1007" s="2"/>
      <c r="Z1007" s="2"/>
      <c r="AB1007" s="2"/>
    </row>
    <row r="1008" spans="1:28" ht="12.75" customHeight="1" x14ac:dyDescent="0.2">
      <c r="A1008" s="2"/>
      <c r="C1008" s="2"/>
      <c r="G1008" s="2"/>
      <c r="H1008" s="2"/>
      <c r="I1008" s="4"/>
      <c r="J1008" s="9"/>
      <c r="K1008" s="9"/>
      <c r="L1008" s="9"/>
      <c r="M1008" s="9"/>
      <c r="N1008" s="9"/>
      <c r="U1008" s="2"/>
      <c r="X1008" s="2"/>
      <c r="Y1008" s="2"/>
      <c r="Z1008" s="2"/>
      <c r="AB1008" s="2"/>
    </row>
    <row r="1009" spans="1:28" ht="12.75" customHeight="1" x14ac:dyDescent="0.2">
      <c r="A1009" s="2"/>
      <c r="C1009" s="2"/>
      <c r="G1009" s="2"/>
      <c r="H1009" s="2"/>
      <c r="I1009" s="4"/>
      <c r="J1009" s="9"/>
      <c r="K1009" s="9"/>
      <c r="L1009" s="9"/>
      <c r="M1009" s="9"/>
      <c r="N1009" s="9"/>
      <c r="U1009" s="2"/>
      <c r="X1009" s="2"/>
      <c r="Y1009" s="2"/>
      <c r="Z1009" s="2"/>
      <c r="AB1009" s="2"/>
    </row>
    <row r="1010" spans="1:28" ht="12.75" customHeight="1" x14ac:dyDescent="0.2">
      <c r="A1010" s="2"/>
      <c r="C1010" s="2"/>
      <c r="G1010" s="2"/>
      <c r="H1010" s="2"/>
      <c r="I1010" s="4"/>
      <c r="J1010" s="9"/>
      <c r="K1010" s="9"/>
      <c r="L1010" s="9"/>
      <c r="M1010" s="9"/>
      <c r="N1010" s="9"/>
      <c r="U1010" s="2"/>
      <c r="X1010" s="2"/>
      <c r="Y1010" s="2"/>
      <c r="Z1010" s="2"/>
      <c r="AB1010" s="2"/>
    </row>
    <row r="1011" spans="1:28" ht="12.75" customHeight="1" x14ac:dyDescent="0.2">
      <c r="A1011" s="2"/>
      <c r="C1011" s="2"/>
      <c r="G1011" s="2"/>
      <c r="H1011" s="2"/>
      <c r="I1011" s="4"/>
      <c r="J1011" s="9"/>
      <c r="K1011" s="9"/>
      <c r="L1011" s="9"/>
      <c r="M1011" s="9"/>
      <c r="N1011" s="9"/>
      <c r="U1011" s="2"/>
      <c r="X1011" s="2"/>
      <c r="Y1011" s="2"/>
      <c r="Z1011" s="2"/>
      <c r="AB1011" s="2"/>
    </row>
    <row r="1012" spans="1:28" ht="12.75" customHeight="1" x14ac:dyDescent="0.2">
      <c r="A1012" s="2"/>
      <c r="C1012" s="2"/>
      <c r="G1012" s="2"/>
      <c r="H1012" s="2"/>
      <c r="I1012" s="4"/>
      <c r="J1012" s="9"/>
      <c r="K1012" s="9"/>
      <c r="L1012" s="9"/>
      <c r="M1012" s="9"/>
      <c r="N1012" s="9"/>
      <c r="U1012" s="2"/>
      <c r="X1012" s="2"/>
      <c r="Y1012" s="2"/>
      <c r="Z1012" s="2"/>
      <c r="AB1012" s="2"/>
    </row>
    <row r="1013" spans="1:28" ht="12.75" customHeight="1" x14ac:dyDescent="0.2">
      <c r="A1013" s="2"/>
      <c r="C1013" s="2"/>
      <c r="G1013" s="2"/>
      <c r="H1013" s="2"/>
      <c r="I1013" s="4"/>
      <c r="J1013" s="9"/>
      <c r="K1013" s="9"/>
      <c r="L1013" s="9"/>
      <c r="M1013" s="9"/>
      <c r="N1013" s="9"/>
      <c r="U1013" s="2"/>
      <c r="X1013" s="2"/>
      <c r="Y1013" s="2"/>
      <c r="Z1013" s="2"/>
      <c r="AB1013" s="2"/>
    </row>
    <row r="1014" spans="1:28" ht="12.75" customHeight="1" x14ac:dyDescent="0.2">
      <c r="A1014" s="2"/>
      <c r="C1014" s="2"/>
      <c r="G1014" s="2"/>
      <c r="H1014" s="2"/>
      <c r="I1014" s="4"/>
      <c r="J1014" s="9"/>
      <c r="K1014" s="9"/>
      <c r="L1014" s="9"/>
      <c r="M1014" s="9"/>
      <c r="N1014" s="9"/>
      <c r="U1014" s="2"/>
      <c r="X1014" s="2"/>
      <c r="Y1014" s="2"/>
      <c r="Z1014" s="2"/>
      <c r="AB1014" s="2"/>
    </row>
    <row r="1015" spans="1:28" ht="12.75" customHeight="1" x14ac:dyDescent="0.2">
      <c r="A1015" s="2"/>
      <c r="C1015" s="2"/>
      <c r="G1015" s="2"/>
      <c r="H1015" s="2"/>
      <c r="I1015" s="4"/>
      <c r="J1015" s="9"/>
      <c r="K1015" s="9"/>
      <c r="L1015" s="9"/>
      <c r="M1015" s="9"/>
      <c r="N1015" s="9"/>
      <c r="U1015" s="2"/>
      <c r="X1015" s="2"/>
      <c r="Y1015" s="2"/>
      <c r="Z1015" s="2"/>
      <c r="AB1015" s="2"/>
    </row>
    <row r="1016" spans="1:28" ht="12.75" customHeight="1" x14ac:dyDescent="0.2">
      <c r="A1016" s="2"/>
      <c r="C1016" s="2"/>
      <c r="G1016" s="2"/>
      <c r="H1016" s="2"/>
      <c r="I1016" s="4"/>
      <c r="J1016" s="9"/>
      <c r="K1016" s="9"/>
      <c r="L1016" s="9"/>
      <c r="M1016" s="9"/>
      <c r="N1016" s="9"/>
      <c r="U1016" s="2"/>
      <c r="X1016" s="2"/>
      <c r="Y1016" s="2"/>
      <c r="Z1016" s="2"/>
      <c r="AB1016" s="2"/>
    </row>
    <row r="1017" spans="1:28" ht="12.75" customHeight="1" x14ac:dyDescent="0.2">
      <c r="A1017" s="2"/>
      <c r="C1017" s="2"/>
      <c r="G1017" s="2"/>
      <c r="H1017" s="2"/>
      <c r="I1017" s="4"/>
      <c r="J1017" s="9"/>
      <c r="K1017" s="9"/>
      <c r="L1017" s="9"/>
      <c r="M1017" s="9"/>
      <c r="N1017" s="9"/>
      <c r="U1017" s="2"/>
      <c r="X1017" s="2"/>
      <c r="Y1017" s="2"/>
      <c r="Z1017" s="2"/>
      <c r="AB1017" s="2"/>
    </row>
    <row r="1018" spans="1:28" ht="12.75" customHeight="1" x14ac:dyDescent="0.2">
      <c r="A1018" s="2"/>
      <c r="C1018" s="2"/>
      <c r="G1018" s="2"/>
      <c r="H1018" s="2"/>
      <c r="I1018" s="4"/>
      <c r="J1018" s="9"/>
      <c r="K1018" s="9"/>
      <c r="L1018" s="9"/>
      <c r="M1018" s="9"/>
      <c r="N1018" s="9"/>
      <c r="U1018" s="2"/>
      <c r="X1018" s="2"/>
      <c r="Y1018" s="2"/>
      <c r="Z1018" s="2"/>
      <c r="AB1018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Z76"/>
  <sheetViews>
    <sheetView topLeftCell="A9" workbookViewId="0">
      <selection activeCell="Z24" sqref="Z24"/>
    </sheetView>
  </sheetViews>
  <sheetFormatPr defaultRowHeight="12.75" x14ac:dyDescent="0.2"/>
  <cols>
    <col min="23" max="23" width="13.140625" bestFit="1" customWidth="1"/>
  </cols>
  <sheetData>
    <row r="4" spans="3:26" x14ac:dyDescent="0.2">
      <c r="C4" s="61" t="s">
        <v>80</v>
      </c>
      <c r="D4" s="61" t="s">
        <v>189</v>
      </c>
      <c r="E4" s="61" t="s">
        <v>10</v>
      </c>
      <c r="F4" s="61" t="s">
        <v>11</v>
      </c>
      <c r="G4" s="61" t="s">
        <v>206</v>
      </c>
    </row>
    <row r="5" spans="3:26" ht="13.5" thickBot="1" x14ac:dyDescent="0.25">
      <c r="C5" s="4">
        <v>2005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44</v>
      </c>
      <c r="K5" s="56" t="s">
        <v>285</v>
      </c>
      <c r="W5" s="56"/>
    </row>
    <row r="6" spans="3:26" x14ac:dyDescent="0.2">
      <c r="C6" s="4">
        <v>2005</v>
      </c>
      <c r="D6" s="4">
        <v>2</v>
      </c>
      <c r="E6" s="4">
        <v>0</v>
      </c>
      <c r="F6" s="4">
        <v>0</v>
      </c>
      <c r="G6" s="4">
        <v>0</v>
      </c>
      <c r="H6" s="4">
        <v>0</v>
      </c>
      <c r="I6" s="4">
        <v>18</v>
      </c>
      <c r="K6" s="188"/>
      <c r="L6" s="190" t="s">
        <v>189</v>
      </c>
      <c r="M6" s="190"/>
      <c r="N6" s="190"/>
      <c r="O6" s="188" t="s">
        <v>192</v>
      </c>
      <c r="P6" s="188" t="s">
        <v>193</v>
      </c>
      <c r="Q6" s="188" t="s">
        <v>194</v>
      </c>
      <c r="R6" s="188" t="s">
        <v>195</v>
      </c>
      <c r="S6" s="188" t="s">
        <v>196</v>
      </c>
      <c r="T6" s="188" t="s">
        <v>197</v>
      </c>
      <c r="U6" s="188" t="s">
        <v>198</v>
      </c>
      <c r="V6" s="188" t="s">
        <v>199</v>
      </c>
      <c r="W6" s="190" t="s">
        <v>280</v>
      </c>
    </row>
    <row r="7" spans="3:26" ht="14.25" customHeight="1" x14ac:dyDescent="0.2">
      <c r="C7" s="4">
        <v>2005</v>
      </c>
      <c r="D7" s="4">
        <v>3</v>
      </c>
      <c r="E7" s="4">
        <v>0</v>
      </c>
      <c r="F7" s="4">
        <v>30</v>
      </c>
      <c r="G7" s="4">
        <v>0</v>
      </c>
      <c r="H7" s="4">
        <v>0</v>
      </c>
      <c r="I7" s="4">
        <v>18</v>
      </c>
      <c r="K7" s="193"/>
      <c r="L7" s="194" t="s">
        <v>190</v>
      </c>
      <c r="M7" s="194"/>
      <c r="N7" s="194"/>
      <c r="O7" s="193"/>
      <c r="P7" s="193"/>
      <c r="Q7" s="193"/>
      <c r="R7" s="193"/>
      <c r="S7" s="193"/>
      <c r="T7" s="193"/>
      <c r="U7" s="193"/>
      <c r="V7" s="193"/>
      <c r="W7" s="191"/>
      <c r="Y7" s="104" t="s">
        <v>281</v>
      </c>
    </row>
    <row r="8" spans="3:26" ht="13.5" thickBot="1" x14ac:dyDescent="0.25">
      <c r="C8" s="4">
        <v>2005</v>
      </c>
      <c r="D8" s="4">
        <v>4</v>
      </c>
      <c r="E8" s="4">
        <v>60</v>
      </c>
      <c r="F8" s="4">
        <v>30</v>
      </c>
      <c r="G8" s="4">
        <v>0</v>
      </c>
      <c r="H8" s="4">
        <v>0</v>
      </c>
      <c r="I8" s="4">
        <v>31</v>
      </c>
      <c r="K8" s="189"/>
      <c r="L8" s="192" t="s">
        <v>191</v>
      </c>
      <c r="M8" s="192"/>
      <c r="N8" s="192"/>
      <c r="O8" s="189"/>
      <c r="P8" s="189"/>
      <c r="Q8" s="189"/>
      <c r="R8" s="189"/>
      <c r="S8" s="189"/>
      <c r="T8" s="189"/>
      <c r="U8" s="189"/>
      <c r="V8" s="189"/>
      <c r="W8" s="192"/>
    </row>
    <row r="9" spans="3:26" x14ac:dyDescent="0.2">
      <c r="C9" s="4">
        <v>2005</v>
      </c>
      <c r="D9" s="4">
        <v>5</v>
      </c>
      <c r="E9" s="4">
        <v>60</v>
      </c>
      <c r="F9" s="4">
        <v>30</v>
      </c>
      <c r="G9" s="4">
        <v>30</v>
      </c>
      <c r="H9" s="4">
        <v>0</v>
      </c>
      <c r="I9" s="4">
        <v>38</v>
      </c>
      <c r="K9" s="188" t="s">
        <v>200</v>
      </c>
      <c r="L9" s="188"/>
      <c r="M9" s="188"/>
      <c r="N9" s="57"/>
      <c r="O9" s="58">
        <v>24.1</v>
      </c>
      <c r="P9" s="58">
        <v>17.5</v>
      </c>
      <c r="Q9" s="58">
        <v>18</v>
      </c>
      <c r="R9" s="58">
        <v>29.9</v>
      </c>
      <c r="S9" s="58">
        <v>30.2</v>
      </c>
      <c r="T9" s="58">
        <v>34.1</v>
      </c>
      <c r="U9" s="58">
        <v>28</v>
      </c>
      <c r="V9" s="58">
        <v>35.700000000000003</v>
      </c>
      <c r="W9" s="117">
        <f>AVERAGE(I23,I29,I35,I41,I47,I53,I59,I65,I71)</f>
        <v>36.277863870631577</v>
      </c>
      <c r="Y9">
        <f>AVERAGE(P9:W9)</f>
        <v>28.70973298382895</v>
      </c>
      <c r="Z9">
        <f>(Y9*60)*1.12/1000</f>
        <v>1.9292940565133059</v>
      </c>
    </row>
    <row r="10" spans="3:26" x14ac:dyDescent="0.2">
      <c r="C10" s="4">
        <v>2005</v>
      </c>
      <c r="D10" s="4">
        <v>6</v>
      </c>
      <c r="E10" s="4">
        <v>60</v>
      </c>
      <c r="F10" s="4">
        <v>30</v>
      </c>
      <c r="G10" s="4">
        <v>30</v>
      </c>
      <c r="H10" s="4">
        <v>0</v>
      </c>
      <c r="I10" s="4">
        <v>44</v>
      </c>
      <c r="K10" s="57">
        <v>2</v>
      </c>
      <c r="L10" s="58">
        <v>0</v>
      </c>
      <c r="M10" s="58">
        <v>0</v>
      </c>
      <c r="N10" s="58">
        <v>0</v>
      </c>
      <c r="O10" s="58">
        <v>16.600000000000001</v>
      </c>
      <c r="P10" s="58">
        <v>9.5</v>
      </c>
      <c r="Q10" s="58">
        <v>13.3</v>
      </c>
      <c r="R10" s="58">
        <v>18.899999999999999</v>
      </c>
      <c r="S10" s="58">
        <v>18</v>
      </c>
      <c r="T10" s="58">
        <v>19.600000000000001</v>
      </c>
      <c r="U10" s="58">
        <v>15.1</v>
      </c>
      <c r="V10" s="58">
        <v>17.100000000000001</v>
      </c>
      <c r="W10" s="117">
        <f>AVERAGE(I24,I30,I36,I42,I48,I54,I60,I66,I72)</f>
        <v>16.590659862171016</v>
      </c>
      <c r="Y10">
        <f t="shared" ref="Y10:Y16" si="0">AVERAGE(P10:W10)</f>
        <v>16.011332482771376</v>
      </c>
      <c r="Z10">
        <f t="shared" ref="Z10:Z16" si="1">(Y10*60)*1.12/1000</f>
        <v>1.0759615428422367</v>
      </c>
    </row>
    <row r="11" spans="3:26" x14ac:dyDescent="0.2">
      <c r="C11" s="4">
        <v>2006</v>
      </c>
      <c r="D11" s="4">
        <v>1</v>
      </c>
      <c r="E11" s="4">
        <v>0</v>
      </c>
      <c r="F11" s="4">
        <v>0</v>
      </c>
      <c r="G11" s="4">
        <v>0</v>
      </c>
      <c r="H11" s="4">
        <v>0</v>
      </c>
      <c r="I11" s="9">
        <v>33.111978098331775</v>
      </c>
      <c r="K11" s="57">
        <v>3</v>
      </c>
      <c r="L11" s="58">
        <v>0</v>
      </c>
      <c r="M11" s="58">
        <v>30</v>
      </c>
      <c r="N11" s="58">
        <v>0</v>
      </c>
      <c r="O11" s="58">
        <v>21.2</v>
      </c>
      <c r="P11" s="58">
        <v>15.9</v>
      </c>
      <c r="Q11" s="58">
        <v>19.100000000000001</v>
      </c>
      <c r="R11" s="58">
        <v>21.5</v>
      </c>
      <c r="S11" s="58">
        <v>18.8</v>
      </c>
      <c r="T11" s="58">
        <v>22.4</v>
      </c>
      <c r="U11" s="58">
        <v>14.7</v>
      </c>
      <c r="V11" s="58">
        <v>18.5</v>
      </c>
      <c r="W11" s="117">
        <f t="shared" ref="W11:W14" si="2">AVERAGE(I25,I31,I37,I43,I49,I55,I61,I67,I73)</f>
        <v>19.869463627468576</v>
      </c>
      <c r="Y11">
        <f t="shared" si="0"/>
        <v>18.846182953433569</v>
      </c>
      <c r="Z11">
        <f t="shared" si="1"/>
        <v>1.2664634944707358</v>
      </c>
    </row>
    <row r="12" spans="3:26" x14ac:dyDescent="0.2">
      <c r="C12" s="4">
        <v>2006</v>
      </c>
      <c r="D12" s="4">
        <v>2</v>
      </c>
      <c r="E12" s="4">
        <v>0</v>
      </c>
      <c r="F12" s="4">
        <v>0</v>
      </c>
      <c r="G12" s="4">
        <v>0</v>
      </c>
      <c r="H12" s="4">
        <v>0</v>
      </c>
      <c r="I12" s="9">
        <v>21.052994990112062</v>
      </c>
      <c r="K12" s="57">
        <v>4</v>
      </c>
      <c r="L12" s="58" t="s">
        <v>201</v>
      </c>
      <c r="M12" s="58">
        <v>30</v>
      </c>
      <c r="N12" s="58">
        <v>0</v>
      </c>
      <c r="O12" s="58">
        <v>22.6</v>
      </c>
      <c r="P12" s="58">
        <v>17.2</v>
      </c>
      <c r="Q12" s="58">
        <v>19.8</v>
      </c>
      <c r="R12" s="58">
        <v>31.7</v>
      </c>
      <c r="S12" s="58">
        <v>36</v>
      </c>
      <c r="T12" s="58">
        <v>30.5</v>
      </c>
      <c r="U12" s="58">
        <v>27.4</v>
      </c>
      <c r="V12" s="58">
        <v>37.299999999999997</v>
      </c>
      <c r="W12" s="117">
        <f t="shared" si="2"/>
        <v>37.417509172899038</v>
      </c>
      <c r="Y12">
        <f t="shared" si="0"/>
        <v>29.664688646612376</v>
      </c>
      <c r="Z12">
        <f t="shared" si="1"/>
        <v>1.9934670770523519</v>
      </c>
    </row>
    <row r="13" spans="3:26" x14ac:dyDescent="0.2">
      <c r="C13" s="4">
        <v>2006</v>
      </c>
      <c r="D13" s="4">
        <v>3</v>
      </c>
      <c r="E13" s="4">
        <v>0</v>
      </c>
      <c r="F13" s="4">
        <v>30</v>
      </c>
      <c r="G13" s="4">
        <v>0</v>
      </c>
      <c r="H13" s="4">
        <v>0</v>
      </c>
      <c r="I13" s="9">
        <v>22.811939697224567</v>
      </c>
      <c r="K13" s="57">
        <v>5</v>
      </c>
      <c r="L13" s="58" t="s">
        <v>201</v>
      </c>
      <c r="M13" s="58">
        <v>30</v>
      </c>
      <c r="N13" s="58">
        <v>30</v>
      </c>
      <c r="O13" s="58">
        <v>23.4</v>
      </c>
      <c r="P13" s="58">
        <v>17.399999999999999</v>
      </c>
      <c r="Q13" s="58">
        <v>19.899999999999999</v>
      </c>
      <c r="R13" s="58">
        <v>29.4</v>
      </c>
      <c r="S13" s="58">
        <v>33.9</v>
      </c>
      <c r="T13" s="58">
        <v>30.9</v>
      </c>
      <c r="U13" s="58">
        <v>32.4</v>
      </c>
      <c r="V13" s="58">
        <v>40</v>
      </c>
      <c r="W13" s="117">
        <f t="shared" si="2"/>
        <v>38.700553709759546</v>
      </c>
      <c r="Y13">
        <f t="shared" si="0"/>
        <v>30.325069213719942</v>
      </c>
      <c r="Z13">
        <f t="shared" si="1"/>
        <v>2.0378446511619805</v>
      </c>
    </row>
    <row r="14" spans="3:26" x14ac:dyDescent="0.2">
      <c r="C14" s="4">
        <v>2006</v>
      </c>
      <c r="D14" s="4">
        <v>4</v>
      </c>
      <c r="E14" s="4">
        <v>60</v>
      </c>
      <c r="F14" s="4">
        <v>30</v>
      </c>
      <c r="G14" s="4">
        <v>0</v>
      </c>
      <c r="H14" s="4">
        <v>0</v>
      </c>
      <c r="I14" s="9">
        <v>43.634205134156346</v>
      </c>
      <c r="K14" s="57">
        <v>6</v>
      </c>
      <c r="L14" s="58" t="s">
        <v>201</v>
      </c>
      <c r="M14" s="58">
        <v>30</v>
      </c>
      <c r="N14" s="58" t="s">
        <v>202</v>
      </c>
      <c r="O14" s="58">
        <v>22.3</v>
      </c>
      <c r="P14" s="58">
        <v>17.3</v>
      </c>
      <c r="Q14" s="58">
        <v>22.5</v>
      </c>
      <c r="R14" s="58">
        <v>33</v>
      </c>
      <c r="S14" s="58">
        <v>37.6</v>
      </c>
      <c r="T14" s="58">
        <v>33</v>
      </c>
      <c r="U14" s="58">
        <v>32.9</v>
      </c>
      <c r="V14" s="58">
        <v>41.6</v>
      </c>
      <c r="W14" s="117">
        <f t="shared" si="2"/>
        <v>40.52312414536987</v>
      </c>
      <c r="Y14">
        <f t="shared" si="0"/>
        <v>32.302890518171232</v>
      </c>
      <c r="Z14">
        <f t="shared" si="1"/>
        <v>2.1707542428211068</v>
      </c>
    </row>
    <row r="15" spans="3:26" x14ac:dyDescent="0.2">
      <c r="C15" s="4">
        <v>2006</v>
      </c>
      <c r="D15" s="4">
        <v>5</v>
      </c>
      <c r="E15" s="4">
        <v>60</v>
      </c>
      <c r="F15" s="4">
        <v>30</v>
      </c>
      <c r="G15" s="4">
        <v>30</v>
      </c>
      <c r="H15" s="4">
        <v>0</v>
      </c>
      <c r="I15" s="9">
        <v>45.082316646933471</v>
      </c>
      <c r="K15" s="57" t="s">
        <v>205</v>
      </c>
      <c r="L15" s="57"/>
      <c r="M15" s="57"/>
      <c r="N15" s="57"/>
      <c r="O15" s="58">
        <v>21.7</v>
      </c>
      <c r="P15" s="58">
        <v>15.8</v>
      </c>
      <c r="Q15" s="58">
        <v>18.8</v>
      </c>
      <c r="R15" s="58">
        <v>27.4</v>
      </c>
      <c r="S15" s="58">
        <v>28.9</v>
      </c>
      <c r="T15" s="58">
        <v>28.4</v>
      </c>
      <c r="U15" s="58">
        <v>25.1</v>
      </c>
      <c r="V15" s="58">
        <v>31.7</v>
      </c>
      <c r="W15" s="117">
        <f>AVERAGE(W9:W14)</f>
        <v>31.563195731383274</v>
      </c>
      <c r="Y15">
        <f t="shared" si="0"/>
        <v>25.957899466422909</v>
      </c>
      <c r="Z15">
        <f t="shared" si="1"/>
        <v>1.7443708441436194</v>
      </c>
    </row>
    <row r="16" spans="3:26" x14ac:dyDescent="0.2">
      <c r="C16" s="4">
        <v>2006</v>
      </c>
      <c r="D16" s="4">
        <v>6</v>
      </c>
      <c r="E16" s="4">
        <v>60</v>
      </c>
      <c r="F16" s="4">
        <v>30</v>
      </c>
      <c r="G16" s="4">
        <v>30</v>
      </c>
      <c r="H16" s="4">
        <v>0</v>
      </c>
      <c r="I16" s="9">
        <v>46.319684745415088</v>
      </c>
      <c r="K16" s="57" t="s">
        <v>203</v>
      </c>
      <c r="L16" s="57"/>
      <c r="M16" s="57"/>
      <c r="N16" s="57"/>
      <c r="O16" s="58">
        <v>2.6</v>
      </c>
      <c r="P16" s="58">
        <v>1.8</v>
      </c>
      <c r="Q16" s="58">
        <v>1.8</v>
      </c>
      <c r="R16" s="58">
        <v>2</v>
      </c>
      <c r="S16" s="58">
        <v>2.6</v>
      </c>
      <c r="T16" s="58">
        <v>1.9</v>
      </c>
      <c r="U16" s="58">
        <v>2.6</v>
      </c>
      <c r="V16" s="58">
        <v>3.1</v>
      </c>
      <c r="W16" s="58"/>
      <c r="Y16">
        <f t="shared" si="0"/>
        <v>2.2571428571428571</v>
      </c>
      <c r="Z16">
        <f t="shared" si="1"/>
        <v>0.15168000000000001</v>
      </c>
    </row>
    <row r="17" spans="3:23" ht="22.5" customHeight="1" thickBot="1" x14ac:dyDescent="0.25">
      <c r="C17" s="4">
        <v>2007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2.95</v>
      </c>
      <c r="K17" s="189" t="s">
        <v>204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59"/>
    </row>
    <row r="18" spans="3:23" x14ac:dyDescent="0.2">
      <c r="C18" s="4">
        <v>2007</v>
      </c>
      <c r="D18" s="4">
        <v>2</v>
      </c>
      <c r="E18" s="4">
        <v>0</v>
      </c>
      <c r="F18" s="4">
        <v>0</v>
      </c>
      <c r="G18" s="4">
        <v>0</v>
      </c>
      <c r="H18" s="4">
        <v>0</v>
      </c>
      <c r="I18" s="4">
        <v>1.72</v>
      </c>
    </row>
    <row r="19" spans="3:23" x14ac:dyDescent="0.2">
      <c r="C19" s="4">
        <v>2007</v>
      </c>
      <c r="D19" s="4">
        <v>3</v>
      </c>
      <c r="E19" s="4">
        <v>0</v>
      </c>
      <c r="F19" s="4">
        <v>30</v>
      </c>
      <c r="G19" s="4">
        <v>0</v>
      </c>
      <c r="H19" s="4">
        <v>0</v>
      </c>
      <c r="I19" s="4">
        <v>1.0780000000000001</v>
      </c>
    </row>
    <row r="20" spans="3:23" x14ac:dyDescent="0.2">
      <c r="C20" s="4">
        <v>2007</v>
      </c>
      <c r="D20" s="4">
        <v>4</v>
      </c>
      <c r="E20" s="4">
        <v>60</v>
      </c>
      <c r="F20" s="4">
        <v>30</v>
      </c>
      <c r="G20" s="4">
        <v>0</v>
      </c>
      <c r="H20" s="4">
        <v>0</v>
      </c>
      <c r="I20" s="4">
        <v>6.0679999999999996</v>
      </c>
    </row>
    <row r="21" spans="3:23" x14ac:dyDescent="0.2">
      <c r="C21" s="4">
        <v>2007</v>
      </c>
      <c r="D21" s="4">
        <v>5</v>
      </c>
      <c r="E21" s="4">
        <v>60</v>
      </c>
      <c r="F21" s="4">
        <v>30</v>
      </c>
      <c r="G21" s="4">
        <v>30</v>
      </c>
      <c r="H21" s="4">
        <v>0</v>
      </c>
      <c r="I21" s="4">
        <v>4.7889999999999997</v>
      </c>
    </row>
    <row r="22" spans="3:23" x14ac:dyDescent="0.2">
      <c r="C22" s="4">
        <v>2007</v>
      </c>
      <c r="D22" s="4">
        <v>6</v>
      </c>
      <c r="E22" s="4">
        <v>60</v>
      </c>
      <c r="F22" s="4">
        <v>30</v>
      </c>
      <c r="G22" s="4">
        <v>30</v>
      </c>
      <c r="H22" s="4">
        <v>0</v>
      </c>
      <c r="I22" s="4">
        <v>6.85</v>
      </c>
    </row>
    <row r="23" spans="3:23" x14ac:dyDescent="0.2">
      <c r="C23" s="4">
        <v>2008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51.69</v>
      </c>
    </row>
    <row r="24" spans="3:23" x14ac:dyDescent="0.2">
      <c r="C24" s="4">
        <v>2008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27.135999999999999</v>
      </c>
    </row>
    <row r="25" spans="3:23" x14ac:dyDescent="0.2">
      <c r="C25" s="4">
        <v>2008</v>
      </c>
      <c r="D25" s="4">
        <v>3</v>
      </c>
      <c r="E25" s="4">
        <v>0</v>
      </c>
      <c r="F25" s="4">
        <v>30</v>
      </c>
      <c r="G25" s="4">
        <v>0</v>
      </c>
      <c r="H25" s="4">
        <v>0</v>
      </c>
      <c r="I25" s="4">
        <v>38.021999999999998</v>
      </c>
    </row>
    <row r="26" spans="3:23" x14ac:dyDescent="0.2">
      <c r="C26" s="4">
        <v>2008</v>
      </c>
      <c r="D26" s="4">
        <v>4</v>
      </c>
      <c r="E26" s="4">
        <v>60</v>
      </c>
      <c r="F26" s="4">
        <v>30</v>
      </c>
      <c r="G26" s="4">
        <v>0</v>
      </c>
      <c r="H26" s="4">
        <v>0</v>
      </c>
      <c r="I26" s="4">
        <v>45.706000000000003</v>
      </c>
    </row>
    <row r="27" spans="3:23" x14ac:dyDescent="0.2">
      <c r="C27" s="4">
        <v>2008</v>
      </c>
      <c r="D27" s="4">
        <v>5</v>
      </c>
      <c r="E27" s="4">
        <v>60</v>
      </c>
      <c r="F27" s="4">
        <v>30</v>
      </c>
      <c r="G27" s="4">
        <v>30</v>
      </c>
      <c r="H27" s="4">
        <v>0</v>
      </c>
      <c r="I27" s="4">
        <v>45.856999999999999</v>
      </c>
    </row>
    <row r="28" spans="3:23" x14ac:dyDescent="0.2">
      <c r="C28" s="4">
        <v>2008</v>
      </c>
      <c r="D28" s="4">
        <v>6</v>
      </c>
      <c r="E28" s="4">
        <v>60</v>
      </c>
      <c r="F28" s="4">
        <v>30</v>
      </c>
      <c r="G28" s="4">
        <v>30</v>
      </c>
      <c r="H28" s="4">
        <v>0</v>
      </c>
      <c r="I28" s="4">
        <v>48.83</v>
      </c>
    </row>
    <row r="29" spans="3:23" x14ac:dyDescent="0.2">
      <c r="C29" s="21">
        <v>2009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2.48</v>
      </c>
    </row>
    <row r="30" spans="3:23" x14ac:dyDescent="0.2">
      <c r="C30" s="21">
        <v>2009</v>
      </c>
      <c r="D30" s="21">
        <v>2</v>
      </c>
      <c r="E30" s="21">
        <v>0</v>
      </c>
      <c r="F30" s="21">
        <v>0</v>
      </c>
      <c r="G30" s="21">
        <v>0</v>
      </c>
      <c r="H30" s="21">
        <v>0</v>
      </c>
      <c r="I30" s="21">
        <v>4.91</v>
      </c>
    </row>
    <row r="31" spans="3:23" x14ac:dyDescent="0.2">
      <c r="C31" s="21">
        <v>2009</v>
      </c>
      <c r="D31" s="21">
        <v>3</v>
      </c>
      <c r="E31" s="21">
        <v>0</v>
      </c>
      <c r="F31" s="21">
        <v>30</v>
      </c>
      <c r="G31" s="21">
        <v>0</v>
      </c>
      <c r="H31" s="21">
        <v>0</v>
      </c>
      <c r="I31" s="21">
        <v>4.38</v>
      </c>
    </row>
    <row r="32" spans="3:23" x14ac:dyDescent="0.2">
      <c r="C32" s="21">
        <v>2009</v>
      </c>
      <c r="D32" s="21">
        <v>4</v>
      </c>
      <c r="E32" s="21">
        <v>60</v>
      </c>
      <c r="F32" s="21">
        <v>30</v>
      </c>
      <c r="G32" s="21">
        <v>0</v>
      </c>
      <c r="H32" s="21">
        <v>0</v>
      </c>
      <c r="I32" s="21">
        <v>2.61</v>
      </c>
    </row>
    <row r="33" spans="3:9" x14ac:dyDescent="0.2">
      <c r="C33" s="21">
        <v>2009</v>
      </c>
      <c r="D33" s="21">
        <v>5</v>
      </c>
      <c r="E33" s="21">
        <v>60</v>
      </c>
      <c r="F33" s="21">
        <v>30</v>
      </c>
      <c r="G33" s="21">
        <v>30</v>
      </c>
      <c r="H33" s="21">
        <v>0</v>
      </c>
      <c r="I33" s="21">
        <v>8.27</v>
      </c>
    </row>
    <row r="34" spans="3:9" x14ac:dyDescent="0.2">
      <c r="C34" s="21">
        <v>2009</v>
      </c>
      <c r="D34" s="21">
        <v>6</v>
      </c>
      <c r="E34" s="21">
        <v>60</v>
      </c>
      <c r="F34" s="21">
        <v>30</v>
      </c>
      <c r="G34" s="21">
        <v>30</v>
      </c>
      <c r="H34" s="21">
        <v>0</v>
      </c>
      <c r="I34" s="21">
        <v>5.32</v>
      </c>
    </row>
    <row r="35" spans="3:9" x14ac:dyDescent="0.2">
      <c r="C35" s="4">
        <v>2010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32">
        <v>34.426270772685001</v>
      </c>
    </row>
    <row r="36" spans="3:9" x14ac:dyDescent="0.2">
      <c r="C36" s="4">
        <v>2010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32">
        <v>18.518178246727498</v>
      </c>
    </row>
    <row r="37" spans="3:9" x14ac:dyDescent="0.2">
      <c r="C37" s="4">
        <v>2010</v>
      </c>
      <c r="D37" s="4">
        <v>3</v>
      </c>
      <c r="E37" s="4">
        <v>0</v>
      </c>
      <c r="F37" s="4">
        <v>30</v>
      </c>
      <c r="G37" s="4">
        <v>0</v>
      </c>
      <c r="H37" s="4">
        <v>0</v>
      </c>
      <c r="I37" s="32">
        <v>24.411951305279995</v>
      </c>
    </row>
    <row r="38" spans="3:9" x14ac:dyDescent="0.2">
      <c r="C38" s="4">
        <v>2010</v>
      </c>
      <c r="D38" s="4">
        <v>4</v>
      </c>
      <c r="E38" s="4">
        <v>60</v>
      </c>
      <c r="F38" s="4">
        <v>30</v>
      </c>
      <c r="G38" s="4">
        <v>0</v>
      </c>
      <c r="H38" s="4">
        <v>0</v>
      </c>
      <c r="I38" s="32">
        <v>35.676356042002496</v>
      </c>
    </row>
    <row r="39" spans="3:9" x14ac:dyDescent="0.2">
      <c r="C39" s="4">
        <v>2010</v>
      </c>
      <c r="D39" s="4">
        <v>5</v>
      </c>
      <c r="E39" s="4">
        <v>60</v>
      </c>
      <c r="F39" s="4">
        <v>30</v>
      </c>
      <c r="G39" s="4">
        <v>30</v>
      </c>
      <c r="H39" s="4">
        <v>0</v>
      </c>
      <c r="I39" s="32">
        <v>37.017678177810005</v>
      </c>
    </row>
    <row r="40" spans="3:9" x14ac:dyDescent="0.2">
      <c r="C40" s="4">
        <v>2010</v>
      </c>
      <c r="D40" s="4">
        <v>6</v>
      </c>
      <c r="E40" s="4">
        <v>60</v>
      </c>
      <c r="F40" s="4">
        <v>30</v>
      </c>
      <c r="G40" s="4">
        <v>30</v>
      </c>
      <c r="H40" s="4">
        <v>0</v>
      </c>
      <c r="I40" s="32">
        <v>39.721065231375015</v>
      </c>
    </row>
    <row r="41" spans="3:9" x14ac:dyDescent="0.2">
      <c r="C41" s="4">
        <v>2011</v>
      </c>
      <c r="D41" s="4">
        <v>1</v>
      </c>
      <c r="E41" s="4">
        <v>240</v>
      </c>
      <c r="F41" s="4">
        <v>0</v>
      </c>
      <c r="G41" s="4">
        <v>0</v>
      </c>
      <c r="H41" s="4">
        <v>0</v>
      </c>
      <c r="I41" s="32">
        <v>19.148468526000002</v>
      </c>
    </row>
    <row r="42" spans="3:9" x14ac:dyDescent="0.2">
      <c r="C42" s="4">
        <v>2011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32">
        <v>6.4270760533269238</v>
      </c>
    </row>
    <row r="43" spans="3:9" x14ac:dyDescent="0.2">
      <c r="C43" s="4">
        <v>2011</v>
      </c>
      <c r="D43" s="4">
        <v>3</v>
      </c>
      <c r="E43" s="4">
        <v>0</v>
      </c>
      <c r="F43" s="4">
        <v>30</v>
      </c>
      <c r="G43" s="4">
        <v>0</v>
      </c>
      <c r="H43" s="4">
        <v>0</v>
      </c>
      <c r="I43" s="32">
        <v>8.4494429871161572</v>
      </c>
    </row>
    <row r="44" spans="3:9" x14ac:dyDescent="0.2">
      <c r="C44" s="4">
        <v>2011</v>
      </c>
      <c r="D44" s="4">
        <v>4</v>
      </c>
      <c r="E44" s="4">
        <v>60</v>
      </c>
      <c r="F44" s="4">
        <v>30</v>
      </c>
      <c r="G44" s="4">
        <v>0</v>
      </c>
      <c r="H44" s="4">
        <v>0</v>
      </c>
      <c r="I44" s="32">
        <v>23.147570857569235</v>
      </c>
    </row>
    <row r="45" spans="3:9" x14ac:dyDescent="0.2">
      <c r="C45" s="4">
        <v>2011</v>
      </c>
      <c r="D45" s="4">
        <v>5</v>
      </c>
      <c r="E45" s="4">
        <v>60</v>
      </c>
      <c r="F45" s="4">
        <v>30</v>
      </c>
      <c r="G45" s="4">
        <v>30</v>
      </c>
      <c r="H45" s="4">
        <v>0</v>
      </c>
      <c r="I45" s="32">
        <v>23.818030269583847</v>
      </c>
    </row>
    <row r="46" spans="3:9" x14ac:dyDescent="0.2">
      <c r="C46" s="4">
        <v>2011</v>
      </c>
      <c r="D46" s="4">
        <v>6</v>
      </c>
      <c r="E46" s="4">
        <v>60</v>
      </c>
      <c r="F46" s="4">
        <v>30</v>
      </c>
      <c r="G46" s="4">
        <v>30</v>
      </c>
      <c r="H46" s="4">
        <v>0</v>
      </c>
      <c r="I46" s="32">
        <v>24.932517517938461</v>
      </c>
    </row>
    <row r="47" spans="3:9" x14ac:dyDescent="0.2">
      <c r="C47" s="4">
        <v>2012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39.520000000000003</v>
      </c>
    </row>
    <row r="48" spans="3:9" x14ac:dyDescent="0.2">
      <c r="C48" s="4">
        <v>2012</v>
      </c>
      <c r="D48" s="4">
        <v>2</v>
      </c>
      <c r="E48" s="4">
        <v>0</v>
      </c>
      <c r="F48" s="4">
        <v>0</v>
      </c>
      <c r="G48" s="4">
        <v>0</v>
      </c>
      <c r="H48" s="4">
        <v>0</v>
      </c>
      <c r="I48" s="4">
        <v>15.22</v>
      </c>
    </row>
    <row r="49" spans="3:9" x14ac:dyDescent="0.2">
      <c r="C49" s="4">
        <v>2012</v>
      </c>
      <c r="D49" s="4">
        <v>3</v>
      </c>
      <c r="E49" s="4">
        <v>0</v>
      </c>
      <c r="F49" s="4">
        <v>30</v>
      </c>
      <c r="G49" s="4">
        <v>0</v>
      </c>
      <c r="H49" s="4">
        <v>0</v>
      </c>
      <c r="I49" s="4">
        <v>19.41</v>
      </c>
    </row>
    <row r="50" spans="3:9" x14ac:dyDescent="0.2">
      <c r="C50" s="4">
        <v>2012</v>
      </c>
      <c r="D50" s="4">
        <v>4</v>
      </c>
      <c r="E50" s="4">
        <v>60</v>
      </c>
      <c r="F50" s="4">
        <v>30</v>
      </c>
      <c r="G50" s="4">
        <v>0</v>
      </c>
      <c r="H50" s="4">
        <v>0</v>
      </c>
      <c r="I50" s="4">
        <v>44.37</v>
      </c>
    </row>
    <row r="51" spans="3:9" x14ac:dyDescent="0.2">
      <c r="C51" s="4">
        <v>2012</v>
      </c>
      <c r="D51" s="4">
        <v>5</v>
      </c>
      <c r="E51" s="4">
        <v>60</v>
      </c>
      <c r="F51" s="4">
        <v>30</v>
      </c>
      <c r="G51" s="4">
        <v>30</v>
      </c>
      <c r="H51" s="4">
        <v>0</v>
      </c>
      <c r="I51" s="4">
        <v>46.67</v>
      </c>
    </row>
    <row r="52" spans="3:9" x14ac:dyDescent="0.2">
      <c r="C52" s="4">
        <v>2012</v>
      </c>
      <c r="D52" s="4">
        <v>6</v>
      </c>
      <c r="E52" s="4">
        <v>60</v>
      </c>
      <c r="F52" s="4">
        <v>30</v>
      </c>
      <c r="G52" s="4">
        <v>30</v>
      </c>
      <c r="H52" s="4">
        <v>0</v>
      </c>
      <c r="I52" s="4">
        <v>44.76</v>
      </c>
    </row>
    <row r="53" spans="3:9" x14ac:dyDescent="0.2">
      <c r="C53" s="4">
        <v>2013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v>42.56</v>
      </c>
    </row>
    <row r="54" spans="3:9" x14ac:dyDescent="0.2">
      <c r="C54" s="4">
        <v>2013</v>
      </c>
      <c r="D54" s="4">
        <v>2</v>
      </c>
      <c r="E54" s="4">
        <v>0</v>
      </c>
      <c r="F54" s="4">
        <v>0</v>
      </c>
      <c r="G54" s="4">
        <v>0</v>
      </c>
      <c r="H54" s="4">
        <v>0</v>
      </c>
      <c r="I54" s="4">
        <v>15.32</v>
      </c>
    </row>
    <row r="55" spans="3:9" x14ac:dyDescent="0.2">
      <c r="C55" s="4">
        <v>2013</v>
      </c>
      <c r="D55" s="4">
        <v>3</v>
      </c>
      <c r="E55" s="4">
        <v>0</v>
      </c>
      <c r="F55" s="4">
        <v>30</v>
      </c>
      <c r="G55" s="4">
        <v>0</v>
      </c>
      <c r="H55" s="4">
        <v>0</v>
      </c>
      <c r="I55" s="4">
        <v>22.68</v>
      </c>
    </row>
    <row r="56" spans="3:9" x14ac:dyDescent="0.2">
      <c r="C56" s="4">
        <v>2013</v>
      </c>
      <c r="D56" s="4">
        <v>4</v>
      </c>
      <c r="E56" s="4">
        <v>60</v>
      </c>
      <c r="F56" s="4">
        <v>30</v>
      </c>
      <c r="G56" s="4">
        <v>0</v>
      </c>
      <c r="H56" s="4">
        <v>0</v>
      </c>
      <c r="I56" s="4">
        <v>52.08</v>
      </c>
    </row>
    <row r="57" spans="3:9" x14ac:dyDescent="0.2">
      <c r="C57" s="4">
        <v>2013</v>
      </c>
      <c r="D57" s="4">
        <v>5</v>
      </c>
      <c r="E57" s="4">
        <v>60</v>
      </c>
      <c r="F57" s="4">
        <v>30</v>
      </c>
      <c r="G57" s="4">
        <v>30</v>
      </c>
      <c r="H57" s="4">
        <v>0</v>
      </c>
      <c r="I57" s="4">
        <v>49.43</v>
      </c>
    </row>
    <row r="58" spans="3:9" x14ac:dyDescent="0.2">
      <c r="C58" s="4">
        <v>2013</v>
      </c>
      <c r="D58" s="4">
        <v>6</v>
      </c>
      <c r="E58" s="4">
        <v>60</v>
      </c>
      <c r="F58" s="4">
        <v>30</v>
      </c>
      <c r="G58" s="4">
        <v>30</v>
      </c>
      <c r="H58" s="4">
        <v>0</v>
      </c>
      <c r="I58" s="4">
        <v>53.15</v>
      </c>
    </row>
    <row r="59" spans="3:9" ht="15" x14ac:dyDescent="0.25">
      <c r="C59" s="4">
        <v>2014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30">
        <v>33.384755516538497</v>
      </c>
    </row>
    <row r="60" spans="3:9" ht="15" x14ac:dyDescent="0.25">
      <c r="C60" s="4">
        <v>2014</v>
      </c>
      <c r="D60" s="4">
        <v>2</v>
      </c>
      <c r="E60" s="4">
        <v>0</v>
      </c>
      <c r="F60" s="4">
        <v>0</v>
      </c>
      <c r="G60" s="4">
        <v>0</v>
      </c>
      <c r="H60" s="4">
        <v>0</v>
      </c>
      <c r="I60" s="30">
        <v>17.285203808653844</v>
      </c>
    </row>
    <row r="61" spans="3:9" ht="15" x14ac:dyDescent="0.25">
      <c r="C61" s="4">
        <v>2014</v>
      </c>
      <c r="D61" s="4">
        <v>3</v>
      </c>
      <c r="E61" s="4">
        <v>0</v>
      </c>
      <c r="F61" s="4">
        <v>30</v>
      </c>
      <c r="G61" s="4">
        <v>0</v>
      </c>
      <c r="H61" s="4">
        <v>0</v>
      </c>
      <c r="I61" s="30">
        <v>17.787166421538462</v>
      </c>
    </row>
    <row r="62" spans="3:9" ht="15" x14ac:dyDescent="0.25">
      <c r="C62" s="4">
        <v>2014</v>
      </c>
      <c r="D62" s="4">
        <v>4</v>
      </c>
      <c r="E62" s="4">
        <v>60</v>
      </c>
      <c r="F62" s="4">
        <v>30</v>
      </c>
      <c r="G62" s="4">
        <v>0</v>
      </c>
      <c r="H62" s="4">
        <v>0</v>
      </c>
      <c r="I62" s="30">
        <v>32.950048496538457</v>
      </c>
    </row>
    <row r="63" spans="3:9" ht="15" x14ac:dyDescent="0.25">
      <c r="C63" s="4">
        <v>2014</v>
      </c>
      <c r="D63" s="4">
        <v>5</v>
      </c>
      <c r="E63" s="4">
        <v>60</v>
      </c>
      <c r="F63" s="4">
        <v>30</v>
      </c>
      <c r="G63" s="4">
        <v>30</v>
      </c>
      <c r="H63" s="4">
        <v>0</v>
      </c>
      <c r="I63" s="30">
        <v>31.949733305769229</v>
      </c>
    </row>
    <row r="64" spans="3:9" ht="15" x14ac:dyDescent="0.25">
      <c r="C64" s="4">
        <v>2014</v>
      </c>
      <c r="D64" s="4">
        <v>6</v>
      </c>
      <c r="E64" s="4">
        <v>60</v>
      </c>
      <c r="F64" s="4">
        <v>30</v>
      </c>
      <c r="G64" s="4">
        <v>30</v>
      </c>
      <c r="H64" s="4">
        <v>0</v>
      </c>
      <c r="I64" s="30">
        <v>35.207409790384617</v>
      </c>
    </row>
    <row r="65" spans="3:9" ht="15" x14ac:dyDescent="0.25">
      <c r="C65" s="4">
        <v>2015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30">
        <v>46.389474306175003</v>
      </c>
    </row>
    <row r="66" spans="3:9" ht="15" x14ac:dyDescent="0.25">
      <c r="C66" s="4">
        <v>2015</v>
      </c>
      <c r="D66" s="4">
        <v>2</v>
      </c>
      <c r="E66" s="4">
        <v>0</v>
      </c>
      <c r="F66" s="4">
        <v>0</v>
      </c>
      <c r="G66" s="4">
        <v>0</v>
      </c>
      <c r="H66" s="4">
        <v>0</v>
      </c>
      <c r="I66" s="30">
        <v>27.025697793688</v>
      </c>
    </row>
    <row r="67" spans="3:9" ht="15" x14ac:dyDescent="0.25">
      <c r="C67" s="4">
        <v>2015</v>
      </c>
      <c r="D67" s="4">
        <v>3</v>
      </c>
      <c r="E67" s="4">
        <v>0</v>
      </c>
      <c r="F67" s="4">
        <v>30</v>
      </c>
      <c r="G67" s="4">
        <v>0</v>
      </c>
      <c r="H67" s="4">
        <v>0</v>
      </c>
      <c r="I67" s="30">
        <v>26.024143361854001</v>
      </c>
    </row>
    <row r="68" spans="3:9" ht="15" x14ac:dyDescent="0.25">
      <c r="C68" s="4">
        <v>2015</v>
      </c>
      <c r="D68" s="4">
        <v>4</v>
      </c>
      <c r="E68" s="4">
        <v>60</v>
      </c>
      <c r="F68" s="4">
        <v>30</v>
      </c>
      <c r="G68" s="4">
        <v>0</v>
      </c>
      <c r="H68" s="4">
        <v>0</v>
      </c>
      <c r="I68" s="30">
        <v>60.976270017124001</v>
      </c>
    </row>
    <row r="69" spans="3:9" ht="15" x14ac:dyDescent="0.25">
      <c r="C69" s="4">
        <v>2015</v>
      </c>
      <c r="D69" s="4">
        <v>5</v>
      </c>
      <c r="E69" s="4">
        <v>60</v>
      </c>
      <c r="F69" s="4">
        <v>30</v>
      </c>
      <c r="G69" s="4">
        <v>30</v>
      </c>
      <c r="H69" s="4">
        <v>0</v>
      </c>
      <c r="I69" s="30">
        <v>57.588118777529992</v>
      </c>
    </row>
    <row r="70" spans="3:9" ht="15" x14ac:dyDescent="0.25">
      <c r="C70" s="4">
        <v>2015</v>
      </c>
      <c r="D70" s="4">
        <v>6</v>
      </c>
      <c r="E70" s="4">
        <v>60</v>
      </c>
      <c r="F70" s="4">
        <v>30</v>
      </c>
      <c r="G70" s="4">
        <v>30</v>
      </c>
      <c r="H70" s="4">
        <v>0</v>
      </c>
      <c r="I70" s="30">
        <v>60.241319054344999</v>
      </c>
    </row>
    <row r="71" spans="3:9" x14ac:dyDescent="0.2">
      <c r="C71">
        <v>2016</v>
      </c>
      <c r="D71">
        <v>1</v>
      </c>
      <c r="E71">
        <v>0</v>
      </c>
      <c r="F71">
        <v>0</v>
      </c>
      <c r="G71">
        <v>0</v>
      </c>
      <c r="H71">
        <v>0</v>
      </c>
      <c r="I71">
        <v>56.901805714285715</v>
      </c>
    </row>
    <row r="72" spans="3:9" x14ac:dyDescent="0.2">
      <c r="C72">
        <v>2016</v>
      </c>
      <c r="D72">
        <v>2</v>
      </c>
      <c r="E72">
        <v>0</v>
      </c>
      <c r="F72">
        <v>0</v>
      </c>
      <c r="G72">
        <v>0</v>
      </c>
      <c r="H72">
        <v>0</v>
      </c>
      <c r="I72">
        <v>17.473782857142858</v>
      </c>
    </row>
    <row r="73" spans="3:9" x14ac:dyDescent="0.2">
      <c r="C73">
        <v>2016</v>
      </c>
      <c r="D73">
        <v>3</v>
      </c>
      <c r="E73">
        <v>0</v>
      </c>
      <c r="F73">
        <v>30</v>
      </c>
      <c r="G73">
        <v>0</v>
      </c>
      <c r="H73">
        <v>0</v>
      </c>
      <c r="I73">
        <v>17.66046857142857</v>
      </c>
    </row>
    <row r="74" spans="3:9" x14ac:dyDescent="0.2">
      <c r="C74">
        <v>2016</v>
      </c>
      <c r="D74">
        <v>4</v>
      </c>
      <c r="E74">
        <v>60</v>
      </c>
      <c r="F74">
        <v>30</v>
      </c>
      <c r="G74">
        <v>0</v>
      </c>
      <c r="H74">
        <v>0</v>
      </c>
      <c r="I74">
        <v>39.241337142857148</v>
      </c>
    </row>
    <row r="75" spans="3:9" x14ac:dyDescent="0.2">
      <c r="C75">
        <v>2016</v>
      </c>
      <c r="D75">
        <v>5</v>
      </c>
      <c r="E75">
        <v>60</v>
      </c>
      <c r="F75">
        <v>30</v>
      </c>
      <c r="G75">
        <v>30</v>
      </c>
      <c r="H75">
        <v>0</v>
      </c>
      <c r="I75">
        <v>47.704422857142852</v>
      </c>
    </row>
    <row r="76" spans="3:9" x14ac:dyDescent="0.2">
      <c r="C76">
        <v>2016</v>
      </c>
      <c r="D76">
        <v>6</v>
      </c>
      <c r="E76">
        <v>60</v>
      </c>
      <c r="F76">
        <v>30</v>
      </c>
      <c r="G76">
        <v>30</v>
      </c>
      <c r="H76">
        <v>0</v>
      </c>
      <c r="I76">
        <v>52.545805714285713</v>
      </c>
    </row>
  </sheetData>
  <mergeCells count="15">
    <mergeCell ref="K9:M9"/>
    <mergeCell ref="K17:V17"/>
    <mergeCell ref="W6:W8"/>
    <mergeCell ref="Q6:Q8"/>
    <mergeCell ref="R6:R8"/>
    <mergeCell ref="S6:S8"/>
    <mergeCell ref="T6:T8"/>
    <mergeCell ref="U6:U8"/>
    <mergeCell ref="V6:V8"/>
    <mergeCell ref="K6:K8"/>
    <mergeCell ref="L6:N6"/>
    <mergeCell ref="L7:N7"/>
    <mergeCell ref="L8:N8"/>
    <mergeCell ref="O6:O8"/>
    <mergeCell ref="P6:P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126"/>
  <sheetViews>
    <sheetView workbookViewId="0">
      <selection activeCell="R116" sqref="R116"/>
    </sheetView>
  </sheetViews>
  <sheetFormatPr defaultRowHeight="12.75" x14ac:dyDescent="0.2"/>
  <sheetData>
    <row r="4" spans="4:7" x14ac:dyDescent="0.2">
      <c r="D4" t="s">
        <v>2</v>
      </c>
      <c r="E4" t="s">
        <v>3</v>
      </c>
      <c r="F4" t="s">
        <v>74</v>
      </c>
      <c r="G4" t="s">
        <v>75</v>
      </c>
    </row>
    <row r="5" spans="4:7" x14ac:dyDescent="0.2">
      <c r="D5">
        <v>1893</v>
      </c>
      <c r="E5">
        <v>1</v>
      </c>
      <c r="F5">
        <v>1.7944444444444443</v>
      </c>
    </row>
    <row r="6" spans="4:7" x14ac:dyDescent="0.2">
      <c r="D6">
        <v>1893</v>
      </c>
      <c r="E6">
        <v>2</v>
      </c>
      <c r="F6">
        <v>1.7944444444444443</v>
      </c>
    </row>
    <row r="7" spans="4:7" x14ac:dyDescent="0.2">
      <c r="D7">
        <v>1926</v>
      </c>
      <c r="E7">
        <v>1</v>
      </c>
      <c r="F7">
        <v>1.2944444444444445</v>
      </c>
    </row>
    <row r="8" spans="4:7" x14ac:dyDescent="0.2">
      <c r="D8">
        <v>1926</v>
      </c>
      <c r="E8">
        <v>2</v>
      </c>
      <c r="F8">
        <v>0.83333333333333326</v>
      </c>
    </row>
    <row r="9" spans="4:7" x14ac:dyDescent="0.2">
      <c r="D9">
        <v>1938</v>
      </c>
      <c r="E9">
        <v>1</v>
      </c>
      <c r="F9">
        <v>1.0944444444444443</v>
      </c>
    </row>
    <row r="10" spans="4:7" x14ac:dyDescent="0.2">
      <c r="D10">
        <v>1938</v>
      </c>
      <c r="E10">
        <v>2</v>
      </c>
      <c r="F10">
        <v>0.74444444444444435</v>
      </c>
    </row>
    <row r="11" spans="4:7" x14ac:dyDescent="0.2">
      <c r="D11">
        <v>1938</v>
      </c>
      <c r="E11">
        <v>3</v>
      </c>
      <c r="F11">
        <v>0.78888888888888886</v>
      </c>
    </row>
    <row r="12" spans="4:7" x14ac:dyDescent="0.2">
      <c r="D12">
        <v>1938</v>
      </c>
      <c r="E12">
        <v>4</v>
      </c>
      <c r="F12">
        <v>0.7222222222222221</v>
      </c>
    </row>
    <row r="13" spans="4:7" x14ac:dyDescent="0.2">
      <c r="D13">
        <v>1938</v>
      </c>
      <c r="E13">
        <v>5</v>
      </c>
      <c r="F13">
        <v>0.71666666666666667</v>
      </c>
    </row>
    <row r="14" spans="4:7" x14ac:dyDescent="0.2">
      <c r="D14">
        <v>1938</v>
      </c>
      <c r="E14">
        <v>6</v>
      </c>
      <c r="F14">
        <v>0.75</v>
      </c>
    </row>
    <row r="15" spans="4:7" x14ac:dyDescent="0.2">
      <c r="D15">
        <v>1954</v>
      </c>
      <c r="E15">
        <v>1</v>
      </c>
      <c r="F15">
        <v>0.78333333333333344</v>
      </c>
    </row>
    <row r="16" spans="4:7" x14ac:dyDescent="0.2">
      <c r="D16">
        <v>1954</v>
      </c>
      <c r="E16">
        <v>2</v>
      </c>
      <c r="F16">
        <v>0.55555555555555558</v>
      </c>
    </row>
    <row r="17" spans="4:7" x14ac:dyDescent="0.2">
      <c r="D17">
        <v>1978</v>
      </c>
      <c r="E17">
        <v>1</v>
      </c>
      <c r="F17">
        <v>0.66111111111111109</v>
      </c>
    </row>
    <row r="18" spans="4:7" x14ac:dyDescent="0.2">
      <c r="D18">
        <v>1978</v>
      </c>
      <c r="E18">
        <v>2</v>
      </c>
      <c r="F18">
        <v>0.46111111111111108</v>
      </c>
    </row>
    <row r="19" spans="4:7" x14ac:dyDescent="0.2">
      <c r="D19">
        <v>1990</v>
      </c>
      <c r="E19">
        <v>1</v>
      </c>
      <c r="F19">
        <v>1.04</v>
      </c>
      <c r="G19">
        <v>2.222</v>
      </c>
    </row>
    <row r="20" spans="4:7" x14ac:dyDescent="0.2">
      <c r="D20">
        <v>1990</v>
      </c>
      <c r="E20">
        <v>2</v>
      </c>
      <c r="F20">
        <v>0.72899999999999998</v>
      </c>
      <c r="G20">
        <v>1.6621999999999999</v>
      </c>
    </row>
    <row r="21" spans="4:7" x14ac:dyDescent="0.2">
      <c r="D21">
        <v>1990</v>
      </c>
      <c r="E21">
        <v>3</v>
      </c>
      <c r="F21">
        <v>0.76200000000000001</v>
      </c>
      <c r="G21">
        <v>1.7216</v>
      </c>
    </row>
    <row r="22" spans="4:7" x14ac:dyDescent="0.2">
      <c r="D22">
        <v>1990</v>
      </c>
      <c r="E22">
        <v>4</v>
      </c>
      <c r="F22">
        <v>0.86099999999999999</v>
      </c>
      <c r="G22">
        <v>1.8997999999999999</v>
      </c>
    </row>
    <row r="23" spans="4:7" x14ac:dyDescent="0.2">
      <c r="D23">
        <v>1990</v>
      </c>
      <c r="E23">
        <v>5</v>
      </c>
      <c r="F23">
        <v>0.91100000000000003</v>
      </c>
      <c r="G23">
        <v>1.9898000000000002</v>
      </c>
    </row>
    <row r="24" spans="4:7" x14ac:dyDescent="0.2">
      <c r="D24">
        <v>1990</v>
      </c>
      <c r="E24">
        <v>6</v>
      </c>
      <c r="F24">
        <v>0.98699999999999999</v>
      </c>
      <c r="G24">
        <v>2.1265999999999998</v>
      </c>
    </row>
    <row r="25" spans="4:7" x14ac:dyDescent="0.2">
      <c r="D25">
        <v>1991</v>
      </c>
      <c r="E25">
        <v>1</v>
      </c>
      <c r="F25">
        <v>1.0027010499999998</v>
      </c>
    </row>
    <row r="26" spans="4:7" x14ac:dyDescent="0.2">
      <c r="D26">
        <v>1991</v>
      </c>
      <c r="E26">
        <v>2</v>
      </c>
      <c r="F26">
        <v>0.75362314999999991</v>
      </c>
    </row>
    <row r="27" spans="4:7" x14ac:dyDescent="0.2">
      <c r="D27">
        <v>1991</v>
      </c>
      <c r="E27">
        <v>3</v>
      </c>
      <c r="F27">
        <v>0.8734289999999999</v>
      </c>
    </row>
    <row r="28" spans="4:7" x14ac:dyDescent="0.2">
      <c r="D28">
        <v>1991</v>
      </c>
      <c r="E28">
        <v>4</v>
      </c>
      <c r="F28">
        <v>0.90247274999999993</v>
      </c>
    </row>
    <row r="29" spans="4:7" x14ac:dyDescent="0.2">
      <c r="D29">
        <v>1991</v>
      </c>
      <c r="E29">
        <v>5</v>
      </c>
      <c r="F29">
        <v>1.0085708999999998</v>
      </c>
    </row>
    <row r="30" spans="4:7" x14ac:dyDescent="0.2">
      <c r="D30">
        <v>1991</v>
      </c>
      <c r="E30">
        <v>6</v>
      </c>
      <c r="F30">
        <v>1.0283315</v>
      </c>
    </row>
    <row r="31" spans="4:7" x14ac:dyDescent="0.2">
      <c r="D31">
        <v>1992</v>
      </c>
      <c r="E31">
        <v>1</v>
      </c>
      <c r="F31">
        <v>0.98790544999999996</v>
      </c>
    </row>
    <row r="32" spans="4:7" x14ac:dyDescent="0.2">
      <c r="D32">
        <v>1992</v>
      </c>
      <c r="E32">
        <v>2</v>
      </c>
      <c r="F32">
        <v>0.78764904999999985</v>
      </c>
    </row>
    <row r="33" spans="4:7" x14ac:dyDescent="0.2">
      <c r="D33">
        <v>1992</v>
      </c>
      <c r="E33">
        <v>3</v>
      </c>
      <c r="F33">
        <v>0.81515730000000008</v>
      </c>
    </row>
    <row r="34" spans="4:7" x14ac:dyDescent="0.2">
      <c r="D34">
        <v>1992</v>
      </c>
      <c r="E34">
        <v>4</v>
      </c>
      <c r="F34">
        <v>0.90903714999999996</v>
      </c>
    </row>
    <row r="35" spans="4:7" x14ac:dyDescent="0.2">
      <c r="D35">
        <v>1992</v>
      </c>
      <c r="E35">
        <v>5</v>
      </c>
      <c r="F35">
        <v>1.1616285</v>
      </c>
    </row>
    <row r="36" spans="4:7" x14ac:dyDescent="0.2">
      <c r="D36">
        <v>1992</v>
      </c>
      <c r="E36">
        <v>6</v>
      </c>
      <c r="F36">
        <v>0.99764084999999991</v>
      </c>
    </row>
    <row r="37" spans="4:7" x14ac:dyDescent="0.2">
      <c r="D37">
        <v>1993</v>
      </c>
      <c r="E37">
        <v>1</v>
      </c>
      <c r="F37">
        <v>0.98333333333333328</v>
      </c>
    </row>
    <row r="38" spans="4:7" x14ac:dyDescent="0.2">
      <c r="D38">
        <v>1993</v>
      </c>
      <c r="E38">
        <v>2</v>
      </c>
      <c r="F38">
        <v>0.78333333333333344</v>
      </c>
    </row>
    <row r="39" spans="4:7" x14ac:dyDescent="0.2">
      <c r="D39">
        <v>1993</v>
      </c>
      <c r="E39">
        <v>3</v>
      </c>
      <c r="F39">
        <v>0.81666666666666676</v>
      </c>
    </row>
    <row r="40" spans="4:7" x14ac:dyDescent="0.2">
      <c r="D40">
        <v>1993</v>
      </c>
      <c r="E40">
        <v>4</v>
      </c>
      <c r="F40">
        <v>0.90888888888888897</v>
      </c>
    </row>
    <row r="41" spans="4:7" x14ac:dyDescent="0.2">
      <c r="D41">
        <v>1993</v>
      </c>
      <c r="E41">
        <v>5</v>
      </c>
      <c r="F41">
        <v>1.1599999999999999</v>
      </c>
    </row>
    <row r="42" spans="4:7" x14ac:dyDescent="0.2">
      <c r="D42">
        <v>1993</v>
      </c>
      <c r="E42">
        <v>6</v>
      </c>
      <c r="F42">
        <v>0.99444444444444446</v>
      </c>
    </row>
    <row r="43" spans="4:7" x14ac:dyDescent="0.2">
      <c r="D43">
        <v>1994</v>
      </c>
      <c r="E43">
        <v>1</v>
      </c>
      <c r="F43">
        <v>0.93200000000000005</v>
      </c>
      <c r="G43">
        <v>2.0276000000000001</v>
      </c>
    </row>
    <row r="44" spans="4:7" x14ac:dyDescent="0.2">
      <c r="D44">
        <v>1994</v>
      </c>
      <c r="E44">
        <v>2</v>
      </c>
      <c r="F44">
        <v>0.67300000000000004</v>
      </c>
      <c r="G44">
        <v>1.5613999999999999</v>
      </c>
    </row>
    <row r="45" spans="4:7" x14ac:dyDescent="0.2">
      <c r="D45">
        <v>1994</v>
      </c>
      <c r="E45">
        <v>3</v>
      </c>
      <c r="F45">
        <v>0.70299999999999996</v>
      </c>
      <c r="G45">
        <v>1.6153999999999997</v>
      </c>
    </row>
    <row r="46" spans="4:7" x14ac:dyDescent="0.2">
      <c r="D46">
        <v>1994</v>
      </c>
      <c r="E46">
        <v>4</v>
      </c>
      <c r="F46">
        <v>0.873</v>
      </c>
      <c r="G46">
        <v>1.9214000000000002</v>
      </c>
    </row>
    <row r="47" spans="4:7" x14ac:dyDescent="0.2">
      <c r="D47">
        <v>1994</v>
      </c>
      <c r="E47">
        <v>5</v>
      </c>
      <c r="F47">
        <v>0.86</v>
      </c>
      <c r="G47">
        <v>1.8980000000000001</v>
      </c>
    </row>
    <row r="48" spans="4:7" x14ac:dyDescent="0.2">
      <c r="D48">
        <v>1994</v>
      </c>
      <c r="E48">
        <v>6</v>
      </c>
      <c r="F48">
        <v>0.92100000000000004</v>
      </c>
      <c r="G48">
        <v>2.0078</v>
      </c>
    </row>
    <row r="49" spans="4:6" x14ac:dyDescent="0.2">
      <c r="D49">
        <v>1995</v>
      </c>
      <c r="E49">
        <v>1</v>
      </c>
      <c r="F49">
        <v>1.225919</v>
      </c>
    </row>
    <row r="50" spans="4:6" x14ac:dyDescent="0.2">
      <c r="D50">
        <v>1995</v>
      </c>
      <c r="E50">
        <v>2</v>
      </c>
      <c r="F50">
        <v>0.90887599999999991</v>
      </c>
    </row>
    <row r="51" spans="4:6" x14ac:dyDescent="0.2">
      <c r="D51">
        <v>1995</v>
      </c>
      <c r="E51">
        <v>3</v>
      </c>
      <c r="F51">
        <v>0.99904700000000002</v>
      </c>
    </row>
    <row r="52" spans="4:6" x14ac:dyDescent="0.2">
      <c r="D52">
        <v>1995</v>
      </c>
      <c r="E52">
        <v>4</v>
      </c>
      <c r="F52">
        <v>1.1519710000000001</v>
      </c>
    </row>
    <row r="53" spans="4:6" x14ac:dyDescent="0.2">
      <c r="D53">
        <v>1995</v>
      </c>
      <c r="E53">
        <v>5</v>
      </c>
      <c r="F53">
        <v>1.0283559999999998</v>
      </c>
    </row>
    <row r="54" spans="4:6" x14ac:dyDescent="0.2">
      <c r="D54">
        <v>1995</v>
      </c>
      <c r="E54">
        <v>6</v>
      </c>
      <c r="F54">
        <v>1.22715</v>
      </c>
    </row>
    <row r="55" spans="4:6" x14ac:dyDescent="0.2">
      <c r="D55">
        <v>1996</v>
      </c>
      <c r="E55">
        <v>1</v>
      </c>
      <c r="F55">
        <v>1.207724</v>
      </c>
    </row>
    <row r="56" spans="4:6" x14ac:dyDescent="0.2">
      <c r="D56">
        <v>1996</v>
      </c>
      <c r="E56">
        <v>2</v>
      </c>
      <c r="F56">
        <v>0.74089269999999985</v>
      </c>
    </row>
    <row r="57" spans="4:6" x14ac:dyDescent="0.2">
      <c r="D57">
        <v>1996</v>
      </c>
      <c r="E57">
        <v>3</v>
      </c>
      <c r="F57">
        <v>0.75456719999999977</v>
      </c>
    </row>
    <row r="58" spans="4:6" x14ac:dyDescent="0.2">
      <c r="D58">
        <v>1996</v>
      </c>
      <c r="E58">
        <v>4</v>
      </c>
      <c r="F58">
        <v>0.91818670000000002</v>
      </c>
    </row>
    <row r="59" spans="4:6" x14ac:dyDescent="0.2">
      <c r="D59">
        <v>1996</v>
      </c>
      <c r="E59">
        <v>5</v>
      </c>
      <c r="F59">
        <v>1.010902</v>
      </c>
    </row>
    <row r="60" spans="4:6" x14ac:dyDescent="0.2">
      <c r="D60">
        <v>1996</v>
      </c>
      <c r="E60">
        <v>6</v>
      </c>
      <c r="F60">
        <v>1.116727</v>
      </c>
    </row>
    <row r="61" spans="4:6" x14ac:dyDescent="0.2">
      <c r="D61">
        <v>1997</v>
      </c>
      <c r="E61">
        <v>1</v>
      </c>
      <c r="F61">
        <v>1.1410480000000001</v>
      </c>
    </row>
    <row r="62" spans="4:6" x14ac:dyDescent="0.2">
      <c r="D62">
        <v>1997</v>
      </c>
      <c r="E62">
        <v>2</v>
      </c>
      <c r="F62">
        <v>0.62621499999999986</v>
      </c>
    </row>
    <row r="63" spans="4:6" x14ac:dyDescent="0.2">
      <c r="D63">
        <v>1997</v>
      </c>
      <c r="E63">
        <v>3</v>
      </c>
      <c r="F63">
        <v>0.75696260000000004</v>
      </c>
    </row>
    <row r="64" spans="4:6" x14ac:dyDescent="0.2">
      <c r="D64">
        <v>1997</v>
      </c>
      <c r="E64">
        <v>4</v>
      </c>
      <c r="F64">
        <v>0.90654869999999999</v>
      </c>
    </row>
    <row r="65" spans="4:7" x14ac:dyDescent="0.2">
      <c r="D65">
        <v>1997</v>
      </c>
      <c r="E65">
        <v>5</v>
      </c>
      <c r="F65">
        <v>0.91793379999999991</v>
      </c>
    </row>
    <row r="66" spans="4:7" x14ac:dyDescent="0.2">
      <c r="D66">
        <v>1997</v>
      </c>
      <c r="E66">
        <v>6</v>
      </c>
      <c r="F66">
        <v>0.96448619999999996</v>
      </c>
    </row>
    <row r="67" spans="4:7" x14ac:dyDescent="0.2">
      <c r="D67">
        <v>2001</v>
      </c>
      <c r="E67">
        <v>1</v>
      </c>
      <c r="F67">
        <v>0.63444444444444437</v>
      </c>
    </row>
    <row r="68" spans="4:7" x14ac:dyDescent="0.2">
      <c r="D68">
        <v>2001</v>
      </c>
      <c r="E68">
        <v>2</v>
      </c>
      <c r="F68">
        <v>0.50622222222222224</v>
      </c>
    </row>
    <row r="69" spans="4:7" x14ac:dyDescent="0.2">
      <c r="D69">
        <v>2001</v>
      </c>
      <c r="E69">
        <v>3</v>
      </c>
      <c r="F69">
        <v>0.49222222222222223</v>
      </c>
    </row>
    <row r="70" spans="4:7" x14ac:dyDescent="0.2">
      <c r="D70">
        <v>2001</v>
      </c>
      <c r="E70">
        <v>4</v>
      </c>
      <c r="F70">
        <v>0.63522222222222235</v>
      </c>
    </row>
    <row r="71" spans="4:7" x14ac:dyDescent="0.2">
      <c r="D71">
        <v>2001</v>
      </c>
      <c r="E71">
        <v>5</v>
      </c>
      <c r="F71">
        <v>0.65555555555555567</v>
      </c>
    </row>
    <row r="72" spans="4:7" x14ac:dyDescent="0.2">
      <c r="D72">
        <v>2001</v>
      </c>
      <c r="E72">
        <v>6</v>
      </c>
      <c r="F72">
        <v>0.81355555555555548</v>
      </c>
    </row>
    <row r="73" spans="4:7" x14ac:dyDescent="0.2">
      <c r="D73">
        <v>2002</v>
      </c>
      <c r="E73">
        <v>1</v>
      </c>
      <c r="F73">
        <v>0.76888888888888884</v>
      </c>
    </row>
    <row r="74" spans="4:7" x14ac:dyDescent="0.2">
      <c r="D74">
        <v>2002</v>
      </c>
      <c r="E74">
        <v>2</v>
      </c>
      <c r="F74">
        <v>0.45555555555555549</v>
      </c>
    </row>
    <row r="75" spans="4:7" x14ac:dyDescent="0.2">
      <c r="D75">
        <v>2002</v>
      </c>
      <c r="E75">
        <v>3</v>
      </c>
      <c r="F75">
        <v>0.52222222222222225</v>
      </c>
    </row>
    <row r="76" spans="4:7" x14ac:dyDescent="0.2">
      <c r="D76">
        <v>2002</v>
      </c>
      <c r="E76">
        <v>4</v>
      </c>
      <c r="F76">
        <v>0.65555555555555567</v>
      </c>
    </row>
    <row r="77" spans="4:7" x14ac:dyDescent="0.2">
      <c r="D77">
        <v>2002</v>
      </c>
      <c r="E77">
        <v>5</v>
      </c>
      <c r="F77">
        <v>0.64999999999999991</v>
      </c>
    </row>
    <row r="78" spans="4:7" x14ac:dyDescent="0.2">
      <c r="D78">
        <v>2002</v>
      </c>
      <c r="E78">
        <v>6</v>
      </c>
      <c r="F78">
        <v>0.68333333333333335</v>
      </c>
    </row>
    <row r="79" spans="4:7" x14ac:dyDescent="0.2">
      <c r="D79">
        <v>2006</v>
      </c>
      <c r="E79">
        <v>1</v>
      </c>
      <c r="F79">
        <v>0.88888888888888895</v>
      </c>
      <c r="G79">
        <v>1.95</v>
      </c>
    </row>
    <row r="80" spans="4:7" x14ac:dyDescent="0.2">
      <c r="D80">
        <v>2006</v>
      </c>
      <c r="E80">
        <v>2</v>
      </c>
      <c r="F80">
        <v>0.44999999999999996</v>
      </c>
      <c r="G80">
        <v>1.1599999999999999</v>
      </c>
    </row>
    <row r="81" spans="4:7" x14ac:dyDescent="0.2">
      <c r="D81">
        <v>2006</v>
      </c>
      <c r="E81">
        <v>3</v>
      </c>
      <c r="F81">
        <v>0.53888888888888897</v>
      </c>
      <c r="G81">
        <v>1.32</v>
      </c>
    </row>
    <row r="82" spans="4:7" x14ac:dyDescent="0.2">
      <c r="D82">
        <v>2006</v>
      </c>
      <c r="E82">
        <v>4</v>
      </c>
      <c r="F82">
        <v>0.67777777777777792</v>
      </c>
      <c r="G82">
        <v>1.57</v>
      </c>
    </row>
    <row r="83" spans="4:7" x14ac:dyDescent="0.2">
      <c r="D83">
        <v>2006</v>
      </c>
      <c r="E83">
        <v>5</v>
      </c>
      <c r="F83">
        <v>0.72777777777777775</v>
      </c>
      <c r="G83">
        <v>1.66</v>
      </c>
    </row>
    <row r="84" spans="4:7" x14ac:dyDescent="0.2">
      <c r="D84">
        <v>2006</v>
      </c>
      <c r="E84">
        <v>6</v>
      </c>
      <c r="F84">
        <v>0.77222222222222225</v>
      </c>
      <c r="G84">
        <v>1.74</v>
      </c>
    </row>
    <row r="85" spans="4:7" x14ac:dyDescent="0.2">
      <c r="D85">
        <v>2009</v>
      </c>
      <c r="E85">
        <v>1</v>
      </c>
      <c r="F85">
        <v>0.84</v>
      </c>
      <c r="G85">
        <v>1.69</v>
      </c>
    </row>
    <row r="86" spans="4:7" x14ac:dyDescent="0.2">
      <c r="D86">
        <v>2009</v>
      </c>
      <c r="E86">
        <v>2</v>
      </c>
      <c r="F86">
        <v>0.60299999999999998</v>
      </c>
      <c r="G86">
        <v>1.31</v>
      </c>
    </row>
    <row r="87" spans="4:7" x14ac:dyDescent="0.2">
      <c r="D87">
        <v>2009</v>
      </c>
      <c r="E87">
        <v>3</v>
      </c>
      <c r="F87">
        <v>0.65900000000000003</v>
      </c>
      <c r="G87">
        <v>1.4</v>
      </c>
    </row>
    <row r="88" spans="4:7" x14ac:dyDescent="0.2">
      <c r="D88">
        <v>2009</v>
      </c>
      <c r="E88">
        <v>4</v>
      </c>
      <c r="F88">
        <v>0.73399999999999999</v>
      </c>
      <c r="G88">
        <v>1.52</v>
      </c>
    </row>
    <row r="89" spans="4:7" x14ac:dyDescent="0.2">
      <c r="D89">
        <v>2009</v>
      </c>
      <c r="E89">
        <v>5</v>
      </c>
      <c r="F89">
        <v>0.80500000000000005</v>
      </c>
      <c r="G89">
        <v>1.64</v>
      </c>
    </row>
    <row r="90" spans="4:7" x14ac:dyDescent="0.2">
      <c r="D90">
        <v>2009</v>
      </c>
      <c r="E90">
        <v>6</v>
      </c>
      <c r="F90">
        <v>0.94099999999999995</v>
      </c>
      <c r="G90">
        <v>1.68</v>
      </c>
    </row>
    <row r="91" spans="4:7" x14ac:dyDescent="0.2">
      <c r="D91">
        <v>2010</v>
      </c>
      <c r="E91">
        <v>1</v>
      </c>
      <c r="F91">
        <v>0.84</v>
      </c>
      <c r="G91">
        <v>1.8620000000000001</v>
      </c>
    </row>
    <row r="92" spans="4:7" x14ac:dyDescent="0.2">
      <c r="D92">
        <v>2010</v>
      </c>
      <c r="E92">
        <v>2</v>
      </c>
      <c r="F92">
        <v>0.60299999999999998</v>
      </c>
      <c r="G92">
        <v>1.4354</v>
      </c>
    </row>
    <row r="93" spans="4:7" x14ac:dyDescent="0.2">
      <c r="D93">
        <v>2010</v>
      </c>
      <c r="E93">
        <v>3</v>
      </c>
      <c r="F93">
        <v>0.65900000000000003</v>
      </c>
      <c r="G93">
        <v>1.5362</v>
      </c>
    </row>
    <row r="94" spans="4:7" x14ac:dyDescent="0.2">
      <c r="D94">
        <v>2010</v>
      </c>
      <c r="E94">
        <v>4</v>
      </c>
      <c r="F94">
        <v>0.73399999999999999</v>
      </c>
      <c r="G94">
        <v>1.6711999999999998</v>
      </c>
    </row>
    <row r="95" spans="4:7" x14ac:dyDescent="0.2">
      <c r="D95">
        <v>2010</v>
      </c>
      <c r="E95">
        <v>5</v>
      </c>
      <c r="F95">
        <v>0.80500000000000005</v>
      </c>
      <c r="G95">
        <v>1.7989999999999999</v>
      </c>
    </row>
    <row r="96" spans="4:7" x14ac:dyDescent="0.2">
      <c r="D96">
        <v>2010</v>
      </c>
      <c r="E96">
        <v>6</v>
      </c>
      <c r="F96">
        <v>0.94099999999999995</v>
      </c>
      <c r="G96">
        <v>2.0438000000000001</v>
      </c>
    </row>
    <row r="97" spans="4:13" x14ac:dyDescent="0.2">
      <c r="D97">
        <v>2011</v>
      </c>
      <c r="E97">
        <v>1</v>
      </c>
      <c r="F97">
        <v>0.78500000000000003</v>
      </c>
      <c r="G97">
        <v>1.7629999999999999</v>
      </c>
    </row>
    <row r="98" spans="4:13" x14ac:dyDescent="0.2">
      <c r="D98">
        <v>2011</v>
      </c>
      <c r="E98">
        <v>2</v>
      </c>
      <c r="F98">
        <v>0.63100000000000001</v>
      </c>
      <c r="G98">
        <v>1.4858000000000002</v>
      </c>
    </row>
    <row r="99" spans="4:13" x14ac:dyDescent="0.2">
      <c r="D99">
        <v>2011</v>
      </c>
      <c r="E99">
        <v>3</v>
      </c>
      <c r="F99">
        <v>0.62</v>
      </c>
      <c r="G99">
        <v>1.4660000000000002</v>
      </c>
    </row>
    <row r="100" spans="4:13" x14ac:dyDescent="0.2">
      <c r="D100">
        <v>2011</v>
      </c>
      <c r="E100">
        <v>4</v>
      </c>
      <c r="F100">
        <v>0.75900000000000001</v>
      </c>
      <c r="G100">
        <v>1.7162000000000002</v>
      </c>
    </row>
    <row r="101" spans="4:13" x14ac:dyDescent="0.2">
      <c r="D101">
        <v>2011</v>
      </c>
      <c r="E101">
        <v>5</v>
      </c>
      <c r="F101">
        <v>0.76100000000000001</v>
      </c>
      <c r="G101">
        <v>1.7198000000000002</v>
      </c>
    </row>
    <row r="102" spans="4:13" x14ac:dyDescent="0.2">
      <c r="D102">
        <v>2011</v>
      </c>
      <c r="E102">
        <v>6</v>
      </c>
      <c r="F102">
        <v>0.79100000000000004</v>
      </c>
      <c r="G102">
        <v>1.7738</v>
      </c>
    </row>
    <row r="103" spans="4:13" x14ac:dyDescent="0.2">
      <c r="D103">
        <v>2012</v>
      </c>
      <c r="E103">
        <v>1</v>
      </c>
      <c r="F103">
        <v>0.95099999999999996</v>
      </c>
      <c r="G103">
        <v>2.0617999999999999</v>
      </c>
      <c r="L103" s="61" t="s">
        <v>210</v>
      </c>
    </row>
    <row r="104" spans="4:13" x14ac:dyDescent="0.2">
      <c r="D104">
        <v>2012</v>
      </c>
      <c r="E104">
        <v>2</v>
      </c>
      <c r="F104">
        <v>1.0996666666666666</v>
      </c>
      <c r="G104">
        <v>2.3293999999999997</v>
      </c>
      <c r="L104" s="61" t="s">
        <v>209</v>
      </c>
      <c r="M104" s="61" t="s">
        <v>84</v>
      </c>
    </row>
    <row r="105" spans="4:13" x14ac:dyDescent="0.2">
      <c r="D105">
        <v>2012</v>
      </c>
      <c r="E105">
        <v>3</v>
      </c>
      <c r="F105">
        <v>0.73699999999999999</v>
      </c>
      <c r="G105">
        <v>1.6766000000000001</v>
      </c>
      <c r="K105" s="50">
        <v>2010</v>
      </c>
      <c r="L105" s="51">
        <v>1.43</v>
      </c>
      <c r="M105" s="51">
        <v>1.86</v>
      </c>
    </row>
    <row r="106" spans="4:13" x14ac:dyDescent="0.2">
      <c r="D106">
        <v>2012</v>
      </c>
      <c r="E106">
        <v>4</v>
      </c>
      <c r="F106">
        <v>0.86699999999999999</v>
      </c>
      <c r="G106">
        <v>1.9106000000000001</v>
      </c>
      <c r="K106" s="50">
        <v>2011</v>
      </c>
      <c r="L106">
        <v>1.48</v>
      </c>
      <c r="M106">
        <v>1.76</v>
      </c>
    </row>
    <row r="107" spans="4:13" x14ac:dyDescent="0.2">
      <c r="D107">
        <v>2012</v>
      </c>
      <c r="E107">
        <v>5</v>
      </c>
      <c r="F107">
        <v>0.85399999999999998</v>
      </c>
      <c r="G107">
        <v>1.8872</v>
      </c>
      <c r="K107" s="50">
        <v>2012</v>
      </c>
    </row>
    <row r="108" spans="4:13" x14ac:dyDescent="0.2">
      <c r="D108">
        <v>2012</v>
      </c>
      <c r="E108">
        <v>6</v>
      </c>
      <c r="F108">
        <v>0.86399999999999999</v>
      </c>
      <c r="G108">
        <v>1.9051999999999998</v>
      </c>
      <c r="K108" s="50">
        <v>2013</v>
      </c>
      <c r="L108">
        <v>1.5</v>
      </c>
      <c r="M108">
        <v>2.0910000000000002</v>
      </c>
    </row>
    <row r="109" spans="4:13" x14ac:dyDescent="0.2">
      <c r="D109">
        <v>2013</v>
      </c>
      <c r="E109">
        <v>1</v>
      </c>
      <c r="F109">
        <v>0.96699999999999997</v>
      </c>
      <c r="G109">
        <v>2.0910000000000002</v>
      </c>
      <c r="K109" s="50">
        <v>2014</v>
      </c>
      <c r="L109">
        <v>1.68</v>
      </c>
      <c r="M109">
        <v>2.58</v>
      </c>
    </row>
    <row r="110" spans="4:13" x14ac:dyDescent="0.2">
      <c r="D110">
        <v>2013</v>
      </c>
      <c r="E110">
        <v>2</v>
      </c>
      <c r="F110">
        <v>0.63900000000000001</v>
      </c>
      <c r="G110">
        <v>1.5</v>
      </c>
      <c r="K110" s="50">
        <v>2015</v>
      </c>
    </row>
    <row r="111" spans="4:13" x14ac:dyDescent="0.2">
      <c r="D111">
        <v>2013</v>
      </c>
      <c r="E111">
        <v>3</v>
      </c>
      <c r="F111">
        <v>0.65900000000000003</v>
      </c>
      <c r="G111">
        <v>1.536</v>
      </c>
    </row>
    <row r="112" spans="4:13" x14ac:dyDescent="0.2">
      <c r="D112">
        <v>2013</v>
      </c>
      <c r="E112">
        <v>4</v>
      </c>
      <c r="F112">
        <v>0.80800000000000005</v>
      </c>
      <c r="G112">
        <v>1.8049999999999999</v>
      </c>
    </row>
    <row r="113" spans="4:8" x14ac:dyDescent="0.2">
      <c r="D113">
        <v>2013</v>
      </c>
      <c r="E113">
        <v>5</v>
      </c>
      <c r="F113">
        <v>0.82599999999999996</v>
      </c>
      <c r="G113">
        <v>1.837</v>
      </c>
    </row>
    <row r="114" spans="4:8" x14ac:dyDescent="0.2">
      <c r="D114">
        <v>2013</v>
      </c>
      <c r="E114">
        <v>6</v>
      </c>
      <c r="F114">
        <v>0.81</v>
      </c>
      <c r="G114">
        <v>1.8080000000000001</v>
      </c>
    </row>
    <row r="115" spans="4:8" x14ac:dyDescent="0.2">
      <c r="D115">
        <v>2014</v>
      </c>
      <c r="E115">
        <v>1</v>
      </c>
      <c r="F115">
        <v>1.24</v>
      </c>
      <c r="G115">
        <v>2.5819999999999999</v>
      </c>
    </row>
    <row r="116" spans="4:8" x14ac:dyDescent="0.2">
      <c r="D116">
        <v>2014</v>
      </c>
      <c r="E116">
        <v>2</v>
      </c>
      <c r="F116">
        <v>0.73799999999999999</v>
      </c>
      <c r="G116">
        <v>1.6779999999999999</v>
      </c>
    </row>
    <row r="117" spans="4:8" x14ac:dyDescent="0.2">
      <c r="D117">
        <v>2014</v>
      </c>
      <c r="E117">
        <v>3</v>
      </c>
      <c r="F117">
        <v>0.75600000000000001</v>
      </c>
      <c r="G117">
        <v>1.7110000000000001</v>
      </c>
    </row>
    <row r="118" spans="4:8" x14ac:dyDescent="0.2">
      <c r="D118">
        <v>2014</v>
      </c>
      <c r="E118">
        <v>4</v>
      </c>
      <c r="F118">
        <v>0.94699999999999995</v>
      </c>
      <c r="G118">
        <v>2.0550000000000002</v>
      </c>
    </row>
    <row r="119" spans="4:8" x14ac:dyDescent="0.2">
      <c r="D119">
        <v>2014</v>
      </c>
      <c r="E119">
        <v>5</v>
      </c>
      <c r="F119">
        <v>1.03</v>
      </c>
      <c r="G119">
        <v>2.2040000000000002</v>
      </c>
    </row>
    <row r="120" spans="4:8" x14ac:dyDescent="0.2">
      <c r="D120">
        <v>2014</v>
      </c>
      <c r="E120">
        <v>6</v>
      </c>
      <c r="F120">
        <v>1.07</v>
      </c>
      <c r="G120">
        <v>2.2759999999999998</v>
      </c>
      <c r="H120">
        <f>(F120*1.8)+0.35</f>
        <v>2.2760000000000002</v>
      </c>
    </row>
    <row r="121" spans="4:8" ht="15.75" x14ac:dyDescent="0.25">
      <c r="D121">
        <v>2015</v>
      </c>
      <c r="E121">
        <v>1</v>
      </c>
      <c r="F121">
        <v>0.95294999999999996</v>
      </c>
      <c r="G121">
        <f>(F121*1.8)+0.35</f>
        <v>2.0653099999999998</v>
      </c>
      <c r="H121" s="62" t="s">
        <v>207</v>
      </c>
    </row>
    <row r="122" spans="4:8" x14ac:dyDescent="0.2">
      <c r="D122">
        <v>2015</v>
      </c>
      <c r="E122">
        <v>2</v>
      </c>
      <c r="F122">
        <v>0.64544000000000001</v>
      </c>
      <c r="G122">
        <f t="shared" ref="G122:G126" si="0">(F122*1.8)+0.35</f>
        <v>1.5117920000000002</v>
      </c>
      <c r="H122" s="61" t="s">
        <v>208</v>
      </c>
    </row>
    <row r="123" spans="4:8" x14ac:dyDescent="0.2">
      <c r="D123">
        <v>2015</v>
      </c>
      <c r="E123">
        <v>3</v>
      </c>
      <c r="F123">
        <v>0.67378500000000008</v>
      </c>
      <c r="G123">
        <f t="shared" si="0"/>
        <v>1.5628130000000002</v>
      </c>
    </row>
    <row r="124" spans="4:8" x14ac:dyDescent="0.2">
      <c r="D124">
        <v>2015</v>
      </c>
      <c r="E124">
        <v>4</v>
      </c>
      <c r="F124">
        <v>0.84484500000000007</v>
      </c>
      <c r="G124">
        <f t="shared" si="0"/>
        <v>1.8707210000000001</v>
      </c>
    </row>
    <row r="125" spans="4:8" x14ac:dyDescent="0.2">
      <c r="D125">
        <v>2015</v>
      </c>
      <c r="E125">
        <v>5</v>
      </c>
      <c r="F125">
        <v>0.82328000000000001</v>
      </c>
      <c r="G125">
        <f t="shared" si="0"/>
        <v>1.8319040000000002</v>
      </c>
    </row>
    <row r="126" spans="4:8" x14ac:dyDescent="0.2">
      <c r="D126">
        <v>2015</v>
      </c>
      <c r="E126">
        <v>6</v>
      </c>
      <c r="F126">
        <v>0.9385</v>
      </c>
      <c r="G126">
        <f t="shared" si="0"/>
        <v>2.0392999999999999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B3" sqref="B3"/>
    </sheetView>
  </sheetViews>
  <sheetFormatPr defaultRowHeight="15" customHeight="1" x14ac:dyDescent="0.2"/>
  <cols>
    <col min="1" max="4" width="9.140625" style="64"/>
    <col min="5" max="6" width="13.42578125" style="64" customWidth="1"/>
    <col min="7" max="7" width="19.140625" style="64" customWidth="1"/>
    <col min="8" max="8" width="15" style="64" customWidth="1"/>
    <col min="9" max="9" width="11.140625" style="64" bestFit="1" customWidth="1"/>
    <col min="10" max="10" width="9.85546875" style="64" customWidth="1"/>
    <col min="11" max="11" width="13.85546875" style="64" customWidth="1"/>
    <col min="12" max="12" width="15.7109375" style="64" bestFit="1" customWidth="1"/>
    <col min="13" max="13" width="25.28515625" style="64" bestFit="1" customWidth="1"/>
    <col min="14" max="14" width="26.42578125" style="64" bestFit="1" customWidth="1"/>
    <col min="15" max="15" width="15.140625" style="64" bestFit="1" customWidth="1"/>
    <col min="16" max="260" width="9.140625" style="64"/>
    <col min="261" max="262" width="13.42578125" style="64" customWidth="1"/>
    <col min="263" max="263" width="19.140625" style="64" customWidth="1"/>
    <col min="264" max="264" width="15" style="64" customWidth="1"/>
    <col min="265" max="265" width="11.140625" style="64" bestFit="1" customWidth="1"/>
    <col min="266" max="266" width="9.85546875" style="64" customWidth="1"/>
    <col min="267" max="267" width="13.85546875" style="64" customWidth="1"/>
    <col min="268" max="268" width="15.7109375" style="64" bestFit="1" customWidth="1"/>
    <col min="269" max="269" width="25.28515625" style="64" bestFit="1" customWidth="1"/>
    <col min="270" max="270" width="26.42578125" style="64" bestFit="1" customWidth="1"/>
    <col min="271" max="271" width="15.140625" style="64" bestFit="1" customWidth="1"/>
    <col min="272" max="516" width="9.140625" style="64"/>
    <col min="517" max="518" width="13.42578125" style="64" customWidth="1"/>
    <col min="519" max="519" width="19.140625" style="64" customWidth="1"/>
    <col min="520" max="520" width="15" style="64" customWidth="1"/>
    <col min="521" max="521" width="11.140625" style="64" bestFit="1" customWidth="1"/>
    <col min="522" max="522" width="9.85546875" style="64" customWidth="1"/>
    <col min="523" max="523" width="13.85546875" style="64" customWidth="1"/>
    <col min="524" max="524" width="15.7109375" style="64" bestFit="1" customWidth="1"/>
    <col min="525" max="525" width="25.28515625" style="64" bestFit="1" customWidth="1"/>
    <col min="526" max="526" width="26.42578125" style="64" bestFit="1" customWidth="1"/>
    <col min="527" max="527" width="15.140625" style="64" bestFit="1" customWidth="1"/>
    <col min="528" max="772" width="9.140625" style="64"/>
    <col min="773" max="774" width="13.42578125" style="64" customWidth="1"/>
    <col min="775" max="775" width="19.140625" style="64" customWidth="1"/>
    <col min="776" max="776" width="15" style="64" customWidth="1"/>
    <col min="777" max="777" width="11.140625" style="64" bestFit="1" customWidth="1"/>
    <col min="778" max="778" width="9.85546875" style="64" customWidth="1"/>
    <col min="779" max="779" width="13.85546875" style="64" customWidth="1"/>
    <col min="780" max="780" width="15.7109375" style="64" bestFit="1" customWidth="1"/>
    <col min="781" max="781" width="25.28515625" style="64" bestFit="1" customWidth="1"/>
    <col min="782" max="782" width="26.42578125" style="64" bestFit="1" customWidth="1"/>
    <col min="783" max="783" width="15.140625" style="64" bestFit="1" customWidth="1"/>
    <col min="784" max="1028" width="9.140625" style="64"/>
    <col min="1029" max="1030" width="13.42578125" style="64" customWidth="1"/>
    <col min="1031" max="1031" width="19.140625" style="64" customWidth="1"/>
    <col min="1032" max="1032" width="15" style="64" customWidth="1"/>
    <col min="1033" max="1033" width="11.140625" style="64" bestFit="1" customWidth="1"/>
    <col min="1034" max="1034" width="9.85546875" style="64" customWidth="1"/>
    <col min="1035" max="1035" width="13.85546875" style="64" customWidth="1"/>
    <col min="1036" max="1036" width="15.7109375" style="64" bestFit="1" customWidth="1"/>
    <col min="1037" max="1037" width="25.28515625" style="64" bestFit="1" customWidth="1"/>
    <col min="1038" max="1038" width="26.42578125" style="64" bestFit="1" customWidth="1"/>
    <col min="1039" max="1039" width="15.140625" style="64" bestFit="1" customWidth="1"/>
    <col min="1040" max="1284" width="9.140625" style="64"/>
    <col min="1285" max="1286" width="13.42578125" style="64" customWidth="1"/>
    <col min="1287" max="1287" width="19.140625" style="64" customWidth="1"/>
    <col min="1288" max="1288" width="15" style="64" customWidth="1"/>
    <col min="1289" max="1289" width="11.140625" style="64" bestFit="1" customWidth="1"/>
    <col min="1290" max="1290" width="9.85546875" style="64" customWidth="1"/>
    <col min="1291" max="1291" width="13.85546875" style="64" customWidth="1"/>
    <col min="1292" max="1292" width="15.7109375" style="64" bestFit="1" customWidth="1"/>
    <col min="1293" max="1293" width="25.28515625" style="64" bestFit="1" customWidth="1"/>
    <col min="1294" max="1294" width="26.42578125" style="64" bestFit="1" customWidth="1"/>
    <col min="1295" max="1295" width="15.140625" style="64" bestFit="1" customWidth="1"/>
    <col min="1296" max="1540" width="9.140625" style="64"/>
    <col min="1541" max="1542" width="13.42578125" style="64" customWidth="1"/>
    <col min="1543" max="1543" width="19.140625" style="64" customWidth="1"/>
    <col min="1544" max="1544" width="15" style="64" customWidth="1"/>
    <col min="1545" max="1545" width="11.140625" style="64" bestFit="1" customWidth="1"/>
    <col min="1546" max="1546" width="9.85546875" style="64" customWidth="1"/>
    <col min="1547" max="1547" width="13.85546875" style="64" customWidth="1"/>
    <col min="1548" max="1548" width="15.7109375" style="64" bestFit="1" customWidth="1"/>
    <col min="1549" max="1549" width="25.28515625" style="64" bestFit="1" customWidth="1"/>
    <col min="1550" max="1550" width="26.42578125" style="64" bestFit="1" customWidth="1"/>
    <col min="1551" max="1551" width="15.140625" style="64" bestFit="1" customWidth="1"/>
    <col min="1552" max="1796" width="9.140625" style="64"/>
    <col min="1797" max="1798" width="13.42578125" style="64" customWidth="1"/>
    <col min="1799" max="1799" width="19.140625" style="64" customWidth="1"/>
    <col min="1800" max="1800" width="15" style="64" customWidth="1"/>
    <col min="1801" max="1801" width="11.140625" style="64" bestFit="1" customWidth="1"/>
    <col min="1802" max="1802" width="9.85546875" style="64" customWidth="1"/>
    <col min="1803" max="1803" width="13.85546875" style="64" customWidth="1"/>
    <col min="1804" max="1804" width="15.7109375" style="64" bestFit="1" customWidth="1"/>
    <col min="1805" max="1805" width="25.28515625" style="64" bestFit="1" customWidth="1"/>
    <col min="1806" max="1806" width="26.42578125" style="64" bestFit="1" customWidth="1"/>
    <col min="1807" max="1807" width="15.140625" style="64" bestFit="1" customWidth="1"/>
    <col min="1808" max="2052" width="9.140625" style="64"/>
    <col min="2053" max="2054" width="13.42578125" style="64" customWidth="1"/>
    <col min="2055" max="2055" width="19.140625" style="64" customWidth="1"/>
    <col min="2056" max="2056" width="15" style="64" customWidth="1"/>
    <col min="2057" max="2057" width="11.140625" style="64" bestFit="1" customWidth="1"/>
    <col min="2058" max="2058" width="9.85546875" style="64" customWidth="1"/>
    <col min="2059" max="2059" width="13.85546875" style="64" customWidth="1"/>
    <col min="2060" max="2060" width="15.7109375" style="64" bestFit="1" customWidth="1"/>
    <col min="2061" max="2061" width="25.28515625" style="64" bestFit="1" customWidth="1"/>
    <col min="2062" max="2062" width="26.42578125" style="64" bestFit="1" customWidth="1"/>
    <col min="2063" max="2063" width="15.140625" style="64" bestFit="1" customWidth="1"/>
    <col min="2064" max="2308" width="9.140625" style="64"/>
    <col min="2309" max="2310" width="13.42578125" style="64" customWidth="1"/>
    <col min="2311" max="2311" width="19.140625" style="64" customWidth="1"/>
    <col min="2312" max="2312" width="15" style="64" customWidth="1"/>
    <col min="2313" max="2313" width="11.140625" style="64" bestFit="1" customWidth="1"/>
    <col min="2314" max="2314" width="9.85546875" style="64" customWidth="1"/>
    <col min="2315" max="2315" width="13.85546875" style="64" customWidth="1"/>
    <col min="2316" max="2316" width="15.7109375" style="64" bestFit="1" customWidth="1"/>
    <col min="2317" max="2317" width="25.28515625" style="64" bestFit="1" customWidth="1"/>
    <col min="2318" max="2318" width="26.42578125" style="64" bestFit="1" customWidth="1"/>
    <col min="2319" max="2319" width="15.140625" style="64" bestFit="1" customWidth="1"/>
    <col min="2320" max="2564" width="9.140625" style="64"/>
    <col min="2565" max="2566" width="13.42578125" style="64" customWidth="1"/>
    <col min="2567" max="2567" width="19.140625" style="64" customWidth="1"/>
    <col min="2568" max="2568" width="15" style="64" customWidth="1"/>
    <col min="2569" max="2569" width="11.140625" style="64" bestFit="1" customWidth="1"/>
    <col min="2570" max="2570" width="9.85546875" style="64" customWidth="1"/>
    <col min="2571" max="2571" width="13.85546875" style="64" customWidth="1"/>
    <col min="2572" max="2572" width="15.7109375" style="64" bestFit="1" customWidth="1"/>
    <col min="2573" max="2573" width="25.28515625" style="64" bestFit="1" customWidth="1"/>
    <col min="2574" max="2574" width="26.42578125" style="64" bestFit="1" customWidth="1"/>
    <col min="2575" max="2575" width="15.140625" style="64" bestFit="1" customWidth="1"/>
    <col min="2576" max="2820" width="9.140625" style="64"/>
    <col min="2821" max="2822" width="13.42578125" style="64" customWidth="1"/>
    <col min="2823" max="2823" width="19.140625" style="64" customWidth="1"/>
    <col min="2824" max="2824" width="15" style="64" customWidth="1"/>
    <col min="2825" max="2825" width="11.140625" style="64" bestFit="1" customWidth="1"/>
    <col min="2826" max="2826" width="9.85546875" style="64" customWidth="1"/>
    <col min="2827" max="2827" width="13.85546875" style="64" customWidth="1"/>
    <col min="2828" max="2828" width="15.7109375" style="64" bestFit="1" customWidth="1"/>
    <col min="2829" max="2829" width="25.28515625" style="64" bestFit="1" customWidth="1"/>
    <col min="2830" max="2830" width="26.42578125" style="64" bestFit="1" customWidth="1"/>
    <col min="2831" max="2831" width="15.140625" style="64" bestFit="1" customWidth="1"/>
    <col min="2832" max="3076" width="9.140625" style="64"/>
    <col min="3077" max="3078" width="13.42578125" style="64" customWidth="1"/>
    <col min="3079" max="3079" width="19.140625" style="64" customWidth="1"/>
    <col min="3080" max="3080" width="15" style="64" customWidth="1"/>
    <col min="3081" max="3081" width="11.140625" style="64" bestFit="1" customWidth="1"/>
    <col min="3082" max="3082" width="9.85546875" style="64" customWidth="1"/>
    <col min="3083" max="3083" width="13.85546875" style="64" customWidth="1"/>
    <col min="3084" max="3084" width="15.7109375" style="64" bestFit="1" customWidth="1"/>
    <col min="3085" max="3085" width="25.28515625" style="64" bestFit="1" customWidth="1"/>
    <col min="3086" max="3086" width="26.42578125" style="64" bestFit="1" customWidth="1"/>
    <col min="3087" max="3087" width="15.140625" style="64" bestFit="1" customWidth="1"/>
    <col min="3088" max="3332" width="9.140625" style="64"/>
    <col min="3333" max="3334" width="13.42578125" style="64" customWidth="1"/>
    <col min="3335" max="3335" width="19.140625" style="64" customWidth="1"/>
    <col min="3336" max="3336" width="15" style="64" customWidth="1"/>
    <col min="3337" max="3337" width="11.140625" style="64" bestFit="1" customWidth="1"/>
    <col min="3338" max="3338" width="9.85546875" style="64" customWidth="1"/>
    <col min="3339" max="3339" width="13.85546875" style="64" customWidth="1"/>
    <col min="3340" max="3340" width="15.7109375" style="64" bestFit="1" customWidth="1"/>
    <col min="3341" max="3341" width="25.28515625" style="64" bestFit="1" customWidth="1"/>
    <col min="3342" max="3342" width="26.42578125" style="64" bestFit="1" customWidth="1"/>
    <col min="3343" max="3343" width="15.140625" style="64" bestFit="1" customWidth="1"/>
    <col min="3344" max="3588" width="9.140625" style="64"/>
    <col min="3589" max="3590" width="13.42578125" style="64" customWidth="1"/>
    <col min="3591" max="3591" width="19.140625" style="64" customWidth="1"/>
    <col min="3592" max="3592" width="15" style="64" customWidth="1"/>
    <col min="3593" max="3593" width="11.140625" style="64" bestFit="1" customWidth="1"/>
    <col min="3594" max="3594" width="9.85546875" style="64" customWidth="1"/>
    <col min="3595" max="3595" width="13.85546875" style="64" customWidth="1"/>
    <col min="3596" max="3596" width="15.7109375" style="64" bestFit="1" customWidth="1"/>
    <col min="3597" max="3597" width="25.28515625" style="64" bestFit="1" customWidth="1"/>
    <col min="3598" max="3598" width="26.42578125" style="64" bestFit="1" customWidth="1"/>
    <col min="3599" max="3599" width="15.140625" style="64" bestFit="1" customWidth="1"/>
    <col min="3600" max="3844" width="9.140625" style="64"/>
    <col min="3845" max="3846" width="13.42578125" style="64" customWidth="1"/>
    <col min="3847" max="3847" width="19.140625" style="64" customWidth="1"/>
    <col min="3848" max="3848" width="15" style="64" customWidth="1"/>
    <col min="3849" max="3849" width="11.140625" style="64" bestFit="1" customWidth="1"/>
    <col min="3850" max="3850" width="9.85546875" style="64" customWidth="1"/>
    <col min="3851" max="3851" width="13.85546875" style="64" customWidth="1"/>
    <col min="3852" max="3852" width="15.7109375" style="64" bestFit="1" customWidth="1"/>
    <col min="3853" max="3853" width="25.28515625" style="64" bestFit="1" customWidth="1"/>
    <col min="3854" max="3854" width="26.42578125" style="64" bestFit="1" customWidth="1"/>
    <col min="3855" max="3855" width="15.140625" style="64" bestFit="1" customWidth="1"/>
    <col min="3856" max="4100" width="9.140625" style="64"/>
    <col min="4101" max="4102" width="13.42578125" style="64" customWidth="1"/>
    <col min="4103" max="4103" width="19.140625" style="64" customWidth="1"/>
    <col min="4104" max="4104" width="15" style="64" customWidth="1"/>
    <col min="4105" max="4105" width="11.140625" style="64" bestFit="1" customWidth="1"/>
    <col min="4106" max="4106" width="9.85546875" style="64" customWidth="1"/>
    <col min="4107" max="4107" width="13.85546875" style="64" customWidth="1"/>
    <col min="4108" max="4108" width="15.7109375" style="64" bestFit="1" customWidth="1"/>
    <col min="4109" max="4109" width="25.28515625" style="64" bestFit="1" customWidth="1"/>
    <col min="4110" max="4110" width="26.42578125" style="64" bestFit="1" customWidth="1"/>
    <col min="4111" max="4111" width="15.140625" style="64" bestFit="1" customWidth="1"/>
    <col min="4112" max="4356" width="9.140625" style="64"/>
    <col min="4357" max="4358" width="13.42578125" style="64" customWidth="1"/>
    <col min="4359" max="4359" width="19.140625" style="64" customWidth="1"/>
    <col min="4360" max="4360" width="15" style="64" customWidth="1"/>
    <col min="4361" max="4361" width="11.140625" style="64" bestFit="1" customWidth="1"/>
    <col min="4362" max="4362" width="9.85546875" style="64" customWidth="1"/>
    <col min="4363" max="4363" width="13.85546875" style="64" customWidth="1"/>
    <col min="4364" max="4364" width="15.7109375" style="64" bestFit="1" customWidth="1"/>
    <col min="4365" max="4365" width="25.28515625" style="64" bestFit="1" customWidth="1"/>
    <col min="4366" max="4366" width="26.42578125" style="64" bestFit="1" customWidth="1"/>
    <col min="4367" max="4367" width="15.140625" style="64" bestFit="1" customWidth="1"/>
    <col min="4368" max="4612" width="9.140625" style="64"/>
    <col min="4613" max="4614" width="13.42578125" style="64" customWidth="1"/>
    <col min="4615" max="4615" width="19.140625" style="64" customWidth="1"/>
    <col min="4616" max="4616" width="15" style="64" customWidth="1"/>
    <col min="4617" max="4617" width="11.140625" style="64" bestFit="1" customWidth="1"/>
    <col min="4618" max="4618" width="9.85546875" style="64" customWidth="1"/>
    <col min="4619" max="4619" width="13.85546875" style="64" customWidth="1"/>
    <col min="4620" max="4620" width="15.7109375" style="64" bestFit="1" customWidth="1"/>
    <col min="4621" max="4621" width="25.28515625" style="64" bestFit="1" customWidth="1"/>
    <col min="4622" max="4622" width="26.42578125" style="64" bestFit="1" customWidth="1"/>
    <col min="4623" max="4623" width="15.140625" style="64" bestFit="1" customWidth="1"/>
    <col min="4624" max="4868" width="9.140625" style="64"/>
    <col min="4869" max="4870" width="13.42578125" style="64" customWidth="1"/>
    <col min="4871" max="4871" width="19.140625" style="64" customWidth="1"/>
    <col min="4872" max="4872" width="15" style="64" customWidth="1"/>
    <col min="4873" max="4873" width="11.140625" style="64" bestFit="1" customWidth="1"/>
    <col min="4874" max="4874" width="9.85546875" style="64" customWidth="1"/>
    <col min="4875" max="4875" width="13.85546875" style="64" customWidth="1"/>
    <col min="4876" max="4876" width="15.7109375" style="64" bestFit="1" customWidth="1"/>
    <col min="4877" max="4877" width="25.28515625" style="64" bestFit="1" customWidth="1"/>
    <col min="4878" max="4878" width="26.42578125" style="64" bestFit="1" customWidth="1"/>
    <col min="4879" max="4879" width="15.140625" style="64" bestFit="1" customWidth="1"/>
    <col min="4880" max="5124" width="9.140625" style="64"/>
    <col min="5125" max="5126" width="13.42578125" style="64" customWidth="1"/>
    <col min="5127" max="5127" width="19.140625" style="64" customWidth="1"/>
    <col min="5128" max="5128" width="15" style="64" customWidth="1"/>
    <col min="5129" max="5129" width="11.140625" style="64" bestFit="1" customWidth="1"/>
    <col min="5130" max="5130" width="9.85546875" style="64" customWidth="1"/>
    <col min="5131" max="5131" width="13.85546875" style="64" customWidth="1"/>
    <col min="5132" max="5132" width="15.7109375" style="64" bestFit="1" customWidth="1"/>
    <col min="5133" max="5133" width="25.28515625" style="64" bestFit="1" customWidth="1"/>
    <col min="5134" max="5134" width="26.42578125" style="64" bestFit="1" customWidth="1"/>
    <col min="5135" max="5135" width="15.140625" style="64" bestFit="1" customWidth="1"/>
    <col min="5136" max="5380" width="9.140625" style="64"/>
    <col min="5381" max="5382" width="13.42578125" style="64" customWidth="1"/>
    <col min="5383" max="5383" width="19.140625" style="64" customWidth="1"/>
    <col min="5384" max="5384" width="15" style="64" customWidth="1"/>
    <col min="5385" max="5385" width="11.140625" style="64" bestFit="1" customWidth="1"/>
    <col min="5386" max="5386" width="9.85546875" style="64" customWidth="1"/>
    <col min="5387" max="5387" width="13.85546875" style="64" customWidth="1"/>
    <col min="5388" max="5388" width="15.7109375" style="64" bestFit="1" customWidth="1"/>
    <col min="5389" max="5389" width="25.28515625" style="64" bestFit="1" customWidth="1"/>
    <col min="5390" max="5390" width="26.42578125" style="64" bestFit="1" customWidth="1"/>
    <col min="5391" max="5391" width="15.140625" style="64" bestFit="1" customWidth="1"/>
    <col min="5392" max="5636" width="9.140625" style="64"/>
    <col min="5637" max="5638" width="13.42578125" style="64" customWidth="1"/>
    <col min="5639" max="5639" width="19.140625" style="64" customWidth="1"/>
    <col min="5640" max="5640" width="15" style="64" customWidth="1"/>
    <col min="5641" max="5641" width="11.140625" style="64" bestFit="1" customWidth="1"/>
    <col min="5642" max="5642" width="9.85546875" style="64" customWidth="1"/>
    <col min="5643" max="5643" width="13.85546875" style="64" customWidth="1"/>
    <col min="5644" max="5644" width="15.7109375" style="64" bestFit="1" customWidth="1"/>
    <col min="5645" max="5645" width="25.28515625" style="64" bestFit="1" customWidth="1"/>
    <col min="5646" max="5646" width="26.42578125" style="64" bestFit="1" customWidth="1"/>
    <col min="5647" max="5647" width="15.140625" style="64" bestFit="1" customWidth="1"/>
    <col min="5648" max="5892" width="9.140625" style="64"/>
    <col min="5893" max="5894" width="13.42578125" style="64" customWidth="1"/>
    <col min="5895" max="5895" width="19.140625" style="64" customWidth="1"/>
    <col min="5896" max="5896" width="15" style="64" customWidth="1"/>
    <col min="5897" max="5897" width="11.140625" style="64" bestFit="1" customWidth="1"/>
    <col min="5898" max="5898" width="9.85546875" style="64" customWidth="1"/>
    <col min="5899" max="5899" width="13.85546875" style="64" customWidth="1"/>
    <col min="5900" max="5900" width="15.7109375" style="64" bestFit="1" customWidth="1"/>
    <col min="5901" max="5901" width="25.28515625" style="64" bestFit="1" customWidth="1"/>
    <col min="5902" max="5902" width="26.42578125" style="64" bestFit="1" customWidth="1"/>
    <col min="5903" max="5903" width="15.140625" style="64" bestFit="1" customWidth="1"/>
    <col min="5904" max="6148" width="9.140625" style="64"/>
    <col min="6149" max="6150" width="13.42578125" style="64" customWidth="1"/>
    <col min="6151" max="6151" width="19.140625" style="64" customWidth="1"/>
    <col min="6152" max="6152" width="15" style="64" customWidth="1"/>
    <col min="6153" max="6153" width="11.140625" style="64" bestFit="1" customWidth="1"/>
    <col min="6154" max="6154" width="9.85546875" style="64" customWidth="1"/>
    <col min="6155" max="6155" width="13.85546875" style="64" customWidth="1"/>
    <col min="6156" max="6156" width="15.7109375" style="64" bestFit="1" customWidth="1"/>
    <col min="6157" max="6157" width="25.28515625" style="64" bestFit="1" customWidth="1"/>
    <col min="6158" max="6158" width="26.42578125" style="64" bestFit="1" customWidth="1"/>
    <col min="6159" max="6159" width="15.140625" style="64" bestFit="1" customWidth="1"/>
    <col min="6160" max="6404" width="9.140625" style="64"/>
    <col min="6405" max="6406" width="13.42578125" style="64" customWidth="1"/>
    <col min="6407" max="6407" width="19.140625" style="64" customWidth="1"/>
    <col min="6408" max="6408" width="15" style="64" customWidth="1"/>
    <col min="6409" max="6409" width="11.140625" style="64" bestFit="1" customWidth="1"/>
    <col min="6410" max="6410" width="9.85546875" style="64" customWidth="1"/>
    <col min="6411" max="6411" width="13.85546875" style="64" customWidth="1"/>
    <col min="6412" max="6412" width="15.7109375" style="64" bestFit="1" customWidth="1"/>
    <col min="6413" max="6413" width="25.28515625" style="64" bestFit="1" customWidth="1"/>
    <col min="6414" max="6414" width="26.42578125" style="64" bestFit="1" customWidth="1"/>
    <col min="6415" max="6415" width="15.140625" style="64" bestFit="1" customWidth="1"/>
    <col min="6416" max="6660" width="9.140625" style="64"/>
    <col min="6661" max="6662" width="13.42578125" style="64" customWidth="1"/>
    <col min="6663" max="6663" width="19.140625" style="64" customWidth="1"/>
    <col min="6664" max="6664" width="15" style="64" customWidth="1"/>
    <col min="6665" max="6665" width="11.140625" style="64" bestFit="1" customWidth="1"/>
    <col min="6666" max="6666" width="9.85546875" style="64" customWidth="1"/>
    <col min="6667" max="6667" width="13.85546875" style="64" customWidth="1"/>
    <col min="6668" max="6668" width="15.7109375" style="64" bestFit="1" customWidth="1"/>
    <col min="6669" max="6669" width="25.28515625" style="64" bestFit="1" customWidth="1"/>
    <col min="6670" max="6670" width="26.42578125" style="64" bestFit="1" customWidth="1"/>
    <col min="6671" max="6671" width="15.140625" style="64" bestFit="1" customWidth="1"/>
    <col min="6672" max="6916" width="9.140625" style="64"/>
    <col min="6917" max="6918" width="13.42578125" style="64" customWidth="1"/>
    <col min="6919" max="6919" width="19.140625" style="64" customWidth="1"/>
    <col min="6920" max="6920" width="15" style="64" customWidth="1"/>
    <col min="6921" max="6921" width="11.140625" style="64" bestFit="1" customWidth="1"/>
    <col min="6922" max="6922" width="9.85546875" style="64" customWidth="1"/>
    <col min="6923" max="6923" width="13.85546875" style="64" customWidth="1"/>
    <col min="6924" max="6924" width="15.7109375" style="64" bestFit="1" customWidth="1"/>
    <col min="6925" max="6925" width="25.28515625" style="64" bestFit="1" customWidth="1"/>
    <col min="6926" max="6926" width="26.42578125" style="64" bestFit="1" customWidth="1"/>
    <col min="6927" max="6927" width="15.140625" style="64" bestFit="1" customWidth="1"/>
    <col min="6928" max="7172" width="9.140625" style="64"/>
    <col min="7173" max="7174" width="13.42578125" style="64" customWidth="1"/>
    <col min="7175" max="7175" width="19.140625" style="64" customWidth="1"/>
    <col min="7176" max="7176" width="15" style="64" customWidth="1"/>
    <col min="7177" max="7177" width="11.140625" style="64" bestFit="1" customWidth="1"/>
    <col min="7178" max="7178" width="9.85546875" style="64" customWidth="1"/>
    <col min="7179" max="7179" width="13.85546875" style="64" customWidth="1"/>
    <col min="7180" max="7180" width="15.7109375" style="64" bestFit="1" customWidth="1"/>
    <col min="7181" max="7181" width="25.28515625" style="64" bestFit="1" customWidth="1"/>
    <col min="7182" max="7182" width="26.42578125" style="64" bestFit="1" customWidth="1"/>
    <col min="7183" max="7183" width="15.140625" style="64" bestFit="1" customWidth="1"/>
    <col min="7184" max="7428" width="9.140625" style="64"/>
    <col min="7429" max="7430" width="13.42578125" style="64" customWidth="1"/>
    <col min="7431" max="7431" width="19.140625" style="64" customWidth="1"/>
    <col min="7432" max="7432" width="15" style="64" customWidth="1"/>
    <col min="7433" max="7433" width="11.140625" style="64" bestFit="1" customWidth="1"/>
    <col min="7434" max="7434" width="9.85546875" style="64" customWidth="1"/>
    <col min="7435" max="7435" width="13.85546875" style="64" customWidth="1"/>
    <col min="7436" max="7436" width="15.7109375" style="64" bestFit="1" customWidth="1"/>
    <col min="7437" max="7437" width="25.28515625" style="64" bestFit="1" customWidth="1"/>
    <col min="7438" max="7438" width="26.42578125" style="64" bestFit="1" customWidth="1"/>
    <col min="7439" max="7439" width="15.140625" style="64" bestFit="1" customWidth="1"/>
    <col min="7440" max="7684" width="9.140625" style="64"/>
    <col min="7685" max="7686" width="13.42578125" style="64" customWidth="1"/>
    <col min="7687" max="7687" width="19.140625" style="64" customWidth="1"/>
    <col min="7688" max="7688" width="15" style="64" customWidth="1"/>
    <col min="7689" max="7689" width="11.140625" style="64" bestFit="1" customWidth="1"/>
    <col min="7690" max="7690" width="9.85546875" style="64" customWidth="1"/>
    <col min="7691" max="7691" width="13.85546875" style="64" customWidth="1"/>
    <col min="7692" max="7692" width="15.7109375" style="64" bestFit="1" customWidth="1"/>
    <col min="7693" max="7693" width="25.28515625" style="64" bestFit="1" customWidth="1"/>
    <col min="7694" max="7694" width="26.42578125" style="64" bestFit="1" customWidth="1"/>
    <col min="7695" max="7695" width="15.140625" style="64" bestFit="1" customWidth="1"/>
    <col min="7696" max="7940" width="9.140625" style="64"/>
    <col min="7941" max="7942" width="13.42578125" style="64" customWidth="1"/>
    <col min="7943" max="7943" width="19.140625" style="64" customWidth="1"/>
    <col min="7944" max="7944" width="15" style="64" customWidth="1"/>
    <col min="7945" max="7945" width="11.140625" style="64" bestFit="1" customWidth="1"/>
    <col min="7946" max="7946" width="9.85546875" style="64" customWidth="1"/>
    <col min="7947" max="7947" width="13.85546875" style="64" customWidth="1"/>
    <col min="7948" max="7948" width="15.7109375" style="64" bestFit="1" customWidth="1"/>
    <col min="7949" max="7949" width="25.28515625" style="64" bestFit="1" customWidth="1"/>
    <col min="7950" max="7950" width="26.42578125" style="64" bestFit="1" customWidth="1"/>
    <col min="7951" max="7951" width="15.140625" style="64" bestFit="1" customWidth="1"/>
    <col min="7952" max="8196" width="9.140625" style="64"/>
    <col min="8197" max="8198" width="13.42578125" style="64" customWidth="1"/>
    <col min="8199" max="8199" width="19.140625" style="64" customWidth="1"/>
    <col min="8200" max="8200" width="15" style="64" customWidth="1"/>
    <col min="8201" max="8201" width="11.140625" style="64" bestFit="1" customWidth="1"/>
    <col min="8202" max="8202" width="9.85546875" style="64" customWidth="1"/>
    <col min="8203" max="8203" width="13.85546875" style="64" customWidth="1"/>
    <col min="8204" max="8204" width="15.7109375" style="64" bestFit="1" customWidth="1"/>
    <col min="8205" max="8205" width="25.28515625" style="64" bestFit="1" customWidth="1"/>
    <col min="8206" max="8206" width="26.42578125" style="64" bestFit="1" customWidth="1"/>
    <col min="8207" max="8207" width="15.140625" style="64" bestFit="1" customWidth="1"/>
    <col min="8208" max="8452" width="9.140625" style="64"/>
    <col min="8453" max="8454" width="13.42578125" style="64" customWidth="1"/>
    <col min="8455" max="8455" width="19.140625" style="64" customWidth="1"/>
    <col min="8456" max="8456" width="15" style="64" customWidth="1"/>
    <col min="8457" max="8457" width="11.140625" style="64" bestFit="1" customWidth="1"/>
    <col min="8458" max="8458" width="9.85546875" style="64" customWidth="1"/>
    <col min="8459" max="8459" width="13.85546875" style="64" customWidth="1"/>
    <col min="8460" max="8460" width="15.7109375" style="64" bestFit="1" customWidth="1"/>
    <col min="8461" max="8461" width="25.28515625" style="64" bestFit="1" customWidth="1"/>
    <col min="8462" max="8462" width="26.42578125" style="64" bestFit="1" customWidth="1"/>
    <col min="8463" max="8463" width="15.140625" style="64" bestFit="1" customWidth="1"/>
    <col min="8464" max="8708" width="9.140625" style="64"/>
    <col min="8709" max="8710" width="13.42578125" style="64" customWidth="1"/>
    <col min="8711" max="8711" width="19.140625" style="64" customWidth="1"/>
    <col min="8712" max="8712" width="15" style="64" customWidth="1"/>
    <col min="8713" max="8713" width="11.140625" style="64" bestFit="1" customWidth="1"/>
    <col min="8714" max="8714" width="9.85546875" style="64" customWidth="1"/>
    <col min="8715" max="8715" width="13.85546875" style="64" customWidth="1"/>
    <col min="8716" max="8716" width="15.7109375" style="64" bestFit="1" customWidth="1"/>
    <col min="8717" max="8717" width="25.28515625" style="64" bestFit="1" customWidth="1"/>
    <col min="8718" max="8718" width="26.42578125" style="64" bestFit="1" customWidth="1"/>
    <col min="8719" max="8719" width="15.140625" style="64" bestFit="1" customWidth="1"/>
    <col min="8720" max="8964" width="9.140625" style="64"/>
    <col min="8965" max="8966" width="13.42578125" style="64" customWidth="1"/>
    <col min="8967" max="8967" width="19.140625" style="64" customWidth="1"/>
    <col min="8968" max="8968" width="15" style="64" customWidth="1"/>
    <col min="8969" max="8969" width="11.140625" style="64" bestFit="1" customWidth="1"/>
    <col min="8970" max="8970" width="9.85546875" style="64" customWidth="1"/>
    <col min="8971" max="8971" width="13.85546875" style="64" customWidth="1"/>
    <col min="8972" max="8972" width="15.7109375" style="64" bestFit="1" customWidth="1"/>
    <col min="8973" max="8973" width="25.28515625" style="64" bestFit="1" customWidth="1"/>
    <col min="8974" max="8974" width="26.42578125" style="64" bestFit="1" customWidth="1"/>
    <col min="8975" max="8975" width="15.140625" style="64" bestFit="1" customWidth="1"/>
    <col min="8976" max="9220" width="9.140625" style="64"/>
    <col min="9221" max="9222" width="13.42578125" style="64" customWidth="1"/>
    <col min="9223" max="9223" width="19.140625" style="64" customWidth="1"/>
    <col min="9224" max="9224" width="15" style="64" customWidth="1"/>
    <col min="9225" max="9225" width="11.140625" style="64" bestFit="1" customWidth="1"/>
    <col min="9226" max="9226" width="9.85546875" style="64" customWidth="1"/>
    <col min="9227" max="9227" width="13.85546875" style="64" customWidth="1"/>
    <col min="9228" max="9228" width="15.7109375" style="64" bestFit="1" customWidth="1"/>
    <col min="9229" max="9229" width="25.28515625" style="64" bestFit="1" customWidth="1"/>
    <col min="9230" max="9230" width="26.42578125" style="64" bestFit="1" customWidth="1"/>
    <col min="9231" max="9231" width="15.140625" style="64" bestFit="1" customWidth="1"/>
    <col min="9232" max="9476" width="9.140625" style="64"/>
    <col min="9477" max="9478" width="13.42578125" style="64" customWidth="1"/>
    <col min="9479" max="9479" width="19.140625" style="64" customWidth="1"/>
    <col min="9480" max="9480" width="15" style="64" customWidth="1"/>
    <col min="9481" max="9481" width="11.140625" style="64" bestFit="1" customWidth="1"/>
    <col min="9482" max="9482" width="9.85546875" style="64" customWidth="1"/>
    <col min="9483" max="9483" width="13.85546875" style="64" customWidth="1"/>
    <col min="9484" max="9484" width="15.7109375" style="64" bestFit="1" customWidth="1"/>
    <col min="9485" max="9485" width="25.28515625" style="64" bestFit="1" customWidth="1"/>
    <col min="9486" max="9486" width="26.42578125" style="64" bestFit="1" customWidth="1"/>
    <col min="9487" max="9487" width="15.140625" style="64" bestFit="1" customWidth="1"/>
    <col min="9488" max="9732" width="9.140625" style="64"/>
    <col min="9733" max="9734" width="13.42578125" style="64" customWidth="1"/>
    <col min="9735" max="9735" width="19.140625" style="64" customWidth="1"/>
    <col min="9736" max="9736" width="15" style="64" customWidth="1"/>
    <col min="9737" max="9737" width="11.140625" style="64" bestFit="1" customWidth="1"/>
    <col min="9738" max="9738" width="9.85546875" style="64" customWidth="1"/>
    <col min="9739" max="9739" width="13.85546875" style="64" customWidth="1"/>
    <col min="9740" max="9740" width="15.7109375" style="64" bestFit="1" customWidth="1"/>
    <col min="9741" max="9741" width="25.28515625" style="64" bestFit="1" customWidth="1"/>
    <col min="9742" max="9742" width="26.42578125" style="64" bestFit="1" customWidth="1"/>
    <col min="9743" max="9743" width="15.140625" style="64" bestFit="1" customWidth="1"/>
    <col min="9744" max="9988" width="9.140625" style="64"/>
    <col min="9989" max="9990" width="13.42578125" style="64" customWidth="1"/>
    <col min="9991" max="9991" width="19.140625" style="64" customWidth="1"/>
    <col min="9992" max="9992" width="15" style="64" customWidth="1"/>
    <col min="9993" max="9993" width="11.140625" style="64" bestFit="1" customWidth="1"/>
    <col min="9994" max="9994" width="9.85546875" style="64" customWidth="1"/>
    <col min="9995" max="9995" width="13.85546875" style="64" customWidth="1"/>
    <col min="9996" max="9996" width="15.7109375" style="64" bestFit="1" customWidth="1"/>
    <col min="9997" max="9997" width="25.28515625" style="64" bestFit="1" customWidth="1"/>
    <col min="9998" max="9998" width="26.42578125" style="64" bestFit="1" customWidth="1"/>
    <col min="9999" max="9999" width="15.140625" style="64" bestFit="1" customWidth="1"/>
    <col min="10000" max="10244" width="9.140625" style="64"/>
    <col min="10245" max="10246" width="13.42578125" style="64" customWidth="1"/>
    <col min="10247" max="10247" width="19.140625" style="64" customWidth="1"/>
    <col min="10248" max="10248" width="15" style="64" customWidth="1"/>
    <col min="10249" max="10249" width="11.140625" style="64" bestFit="1" customWidth="1"/>
    <col min="10250" max="10250" width="9.85546875" style="64" customWidth="1"/>
    <col min="10251" max="10251" width="13.85546875" style="64" customWidth="1"/>
    <col min="10252" max="10252" width="15.7109375" style="64" bestFit="1" customWidth="1"/>
    <col min="10253" max="10253" width="25.28515625" style="64" bestFit="1" customWidth="1"/>
    <col min="10254" max="10254" width="26.42578125" style="64" bestFit="1" customWidth="1"/>
    <col min="10255" max="10255" width="15.140625" style="64" bestFit="1" customWidth="1"/>
    <col min="10256" max="10500" width="9.140625" style="64"/>
    <col min="10501" max="10502" width="13.42578125" style="64" customWidth="1"/>
    <col min="10503" max="10503" width="19.140625" style="64" customWidth="1"/>
    <col min="10504" max="10504" width="15" style="64" customWidth="1"/>
    <col min="10505" max="10505" width="11.140625" style="64" bestFit="1" customWidth="1"/>
    <col min="10506" max="10506" width="9.85546875" style="64" customWidth="1"/>
    <col min="10507" max="10507" width="13.85546875" style="64" customWidth="1"/>
    <col min="10508" max="10508" width="15.7109375" style="64" bestFit="1" customWidth="1"/>
    <col min="10509" max="10509" width="25.28515625" style="64" bestFit="1" customWidth="1"/>
    <col min="10510" max="10510" width="26.42578125" style="64" bestFit="1" customWidth="1"/>
    <col min="10511" max="10511" width="15.140625" style="64" bestFit="1" customWidth="1"/>
    <col min="10512" max="10756" width="9.140625" style="64"/>
    <col min="10757" max="10758" width="13.42578125" style="64" customWidth="1"/>
    <col min="10759" max="10759" width="19.140625" style="64" customWidth="1"/>
    <col min="10760" max="10760" width="15" style="64" customWidth="1"/>
    <col min="10761" max="10761" width="11.140625" style="64" bestFit="1" customWidth="1"/>
    <col min="10762" max="10762" width="9.85546875" style="64" customWidth="1"/>
    <col min="10763" max="10763" width="13.85546875" style="64" customWidth="1"/>
    <col min="10764" max="10764" width="15.7109375" style="64" bestFit="1" customWidth="1"/>
    <col min="10765" max="10765" width="25.28515625" style="64" bestFit="1" customWidth="1"/>
    <col min="10766" max="10766" width="26.42578125" style="64" bestFit="1" customWidth="1"/>
    <col min="10767" max="10767" width="15.140625" style="64" bestFit="1" customWidth="1"/>
    <col min="10768" max="11012" width="9.140625" style="64"/>
    <col min="11013" max="11014" width="13.42578125" style="64" customWidth="1"/>
    <col min="11015" max="11015" width="19.140625" style="64" customWidth="1"/>
    <col min="11016" max="11016" width="15" style="64" customWidth="1"/>
    <col min="11017" max="11017" width="11.140625" style="64" bestFit="1" customWidth="1"/>
    <col min="11018" max="11018" width="9.85546875" style="64" customWidth="1"/>
    <col min="11019" max="11019" width="13.85546875" style="64" customWidth="1"/>
    <col min="11020" max="11020" width="15.7109375" style="64" bestFit="1" customWidth="1"/>
    <col min="11021" max="11021" width="25.28515625" style="64" bestFit="1" customWidth="1"/>
    <col min="11022" max="11022" width="26.42578125" style="64" bestFit="1" customWidth="1"/>
    <col min="11023" max="11023" width="15.140625" style="64" bestFit="1" customWidth="1"/>
    <col min="11024" max="11268" width="9.140625" style="64"/>
    <col min="11269" max="11270" width="13.42578125" style="64" customWidth="1"/>
    <col min="11271" max="11271" width="19.140625" style="64" customWidth="1"/>
    <col min="11272" max="11272" width="15" style="64" customWidth="1"/>
    <col min="11273" max="11273" width="11.140625" style="64" bestFit="1" customWidth="1"/>
    <col min="11274" max="11274" width="9.85546875" style="64" customWidth="1"/>
    <col min="11275" max="11275" width="13.85546875" style="64" customWidth="1"/>
    <col min="11276" max="11276" width="15.7109375" style="64" bestFit="1" customWidth="1"/>
    <col min="11277" max="11277" width="25.28515625" style="64" bestFit="1" customWidth="1"/>
    <col min="11278" max="11278" width="26.42578125" style="64" bestFit="1" customWidth="1"/>
    <col min="11279" max="11279" width="15.140625" style="64" bestFit="1" customWidth="1"/>
    <col min="11280" max="11524" width="9.140625" style="64"/>
    <col min="11525" max="11526" width="13.42578125" style="64" customWidth="1"/>
    <col min="11527" max="11527" width="19.140625" style="64" customWidth="1"/>
    <col min="11528" max="11528" width="15" style="64" customWidth="1"/>
    <col min="11529" max="11529" width="11.140625" style="64" bestFit="1" customWidth="1"/>
    <col min="11530" max="11530" width="9.85546875" style="64" customWidth="1"/>
    <col min="11531" max="11531" width="13.85546875" style="64" customWidth="1"/>
    <col min="11532" max="11532" width="15.7109375" style="64" bestFit="1" customWidth="1"/>
    <col min="11533" max="11533" width="25.28515625" style="64" bestFit="1" customWidth="1"/>
    <col min="11534" max="11534" width="26.42578125" style="64" bestFit="1" customWidth="1"/>
    <col min="11535" max="11535" width="15.140625" style="64" bestFit="1" customWidth="1"/>
    <col min="11536" max="11780" width="9.140625" style="64"/>
    <col min="11781" max="11782" width="13.42578125" style="64" customWidth="1"/>
    <col min="11783" max="11783" width="19.140625" style="64" customWidth="1"/>
    <col min="11784" max="11784" width="15" style="64" customWidth="1"/>
    <col min="11785" max="11785" width="11.140625" style="64" bestFit="1" customWidth="1"/>
    <col min="11786" max="11786" width="9.85546875" style="64" customWidth="1"/>
    <col min="11787" max="11787" width="13.85546875" style="64" customWidth="1"/>
    <col min="11788" max="11788" width="15.7109375" style="64" bestFit="1" customWidth="1"/>
    <col min="11789" max="11789" width="25.28515625" style="64" bestFit="1" customWidth="1"/>
    <col min="11790" max="11790" width="26.42578125" style="64" bestFit="1" customWidth="1"/>
    <col min="11791" max="11791" width="15.140625" style="64" bestFit="1" customWidth="1"/>
    <col min="11792" max="12036" width="9.140625" style="64"/>
    <col min="12037" max="12038" width="13.42578125" style="64" customWidth="1"/>
    <col min="12039" max="12039" width="19.140625" style="64" customWidth="1"/>
    <col min="12040" max="12040" width="15" style="64" customWidth="1"/>
    <col min="12041" max="12041" width="11.140625" style="64" bestFit="1" customWidth="1"/>
    <col min="12042" max="12042" width="9.85546875" style="64" customWidth="1"/>
    <col min="12043" max="12043" width="13.85546875" style="64" customWidth="1"/>
    <col min="12044" max="12044" width="15.7109375" style="64" bestFit="1" customWidth="1"/>
    <col min="12045" max="12045" width="25.28515625" style="64" bestFit="1" customWidth="1"/>
    <col min="12046" max="12046" width="26.42578125" style="64" bestFit="1" customWidth="1"/>
    <col min="12047" max="12047" width="15.140625" style="64" bestFit="1" customWidth="1"/>
    <col min="12048" max="12292" width="9.140625" style="64"/>
    <col min="12293" max="12294" width="13.42578125" style="64" customWidth="1"/>
    <col min="12295" max="12295" width="19.140625" style="64" customWidth="1"/>
    <col min="12296" max="12296" width="15" style="64" customWidth="1"/>
    <col min="12297" max="12297" width="11.140625" style="64" bestFit="1" customWidth="1"/>
    <col min="12298" max="12298" width="9.85546875" style="64" customWidth="1"/>
    <col min="12299" max="12299" width="13.85546875" style="64" customWidth="1"/>
    <col min="12300" max="12300" width="15.7109375" style="64" bestFit="1" customWidth="1"/>
    <col min="12301" max="12301" width="25.28515625" style="64" bestFit="1" customWidth="1"/>
    <col min="12302" max="12302" width="26.42578125" style="64" bestFit="1" customWidth="1"/>
    <col min="12303" max="12303" width="15.140625" style="64" bestFit="1" customWidth="1"/>
    <col min="12304" max="12548" width="9.140625" style="64"/>
    <col min="12549" max="12550" width="13.42578125" style="64" customWidth="1"/>
    <col min="12551" max="12551" width="19.140625" style="64" customWidth="1"/>
    <col min="12552" max="12552" width="15" style="64" customWidth="1"/>
    <col min="12553" max="12553" width="11.140625" style="64" bestFit="1" customWidth="1"/>
    <col min="12554" max="12554" width="9.85546875" style="64" customWidth="1"/>
    <col min="12555" max="12555" width="13.85546875" style="64" customWidth="1"/>
    <col min="12556" max="12556" width="15.7109375" style="64" bestFit="1" customWidth="1"/>
    <col min="12557" max="12557" width="25.28515625" style="64" bestFit="1" customWidth="1"/>
    <col min="12558" max="12558" width="26.42578125" style="64" bestFit="1" customWidth="1"/>
    <col min="12559" max="12559" width="15.140625" style="64" bestFit="1" customWidth="1"/>
    <col min="12560" max="12804" width="9.140625" style="64"/>
    <col min="12805" max="12806" width="13.42578125" style="64" customWidth="1"/>
    <col min="12807" max="12807" width="19.140625" style="64" customWidth="1"/>
    <col min="12808" max="12808" width="15" style="64" customWidth="1"/>
    <col min="12809" max="12809" width="11.140625" style="64" bestFit="1" customWidth="1"/>
    <col min="12810" max="12810" width="9.85546875" style="64" customWidth="1"/>
    <col min="12811" max="12811" width="13.85546875" style="64" customWidth="1"/>
    <col min="12812" max="12812" width="15.7109375" style="64" bestFit="1" customWidth="1"/>
    <col min="12813" max="12813" width="25.28515625" style="64" bestFit="1" customWidth="1"/>
    <col min="12814" max="12814" width="26.42578125" style="64" bestFit="1" customWidth="1"/>
    <col min="12815" max="12815" width="15.140625" style="64" bestFit="1" customWidth="1"/>
    <col min="12816" max="13060" width="9.140625" style="64"/>
    <col min="13061" max="13062" width="13.42578125" style="64" customWidth="1"/>
    <col min="13063" max="13063" width="19.140625" style="64" customWidth="1"/>
    <col min="13064" max="13064" width="15" style="64" customWidth="1"/>
    <col min="13065" max="13065" width="11.140625" style="64" bestFit="1" customWidth="1"/>
    <col min="13066" max="13066" width="9.85546875" style="64" customWidth="1"/>
    <col min="13067" max="13067" width="13.85546875" style="64" customWidth="1"/>
    <col min="13068" max="13068" width="15.7109375" style="64" bestFit="1" customWidth="1"/>
    <col min="13069" max="13069" width="25.28515625" style="64" bestFit="1" customWidth="1"/>
    <col min="13070" max="13070" width="26.42578125" style="64" bestFit="1" customWidth="1"/>
    <col min="13071" max="13071" width="15.140625" style="64" bestFit="1" customWidth="1"/>
    <col min="13072" max="13316" width="9.140625" style="64"/>
    <col min="13317" max="13318" width="13.42578125" style="64" customWidth="1"/>
    <col min="13319" max="13319" width="19.140625" style="64" customWidth="1"/>
    <col min="13320" max="13320" width="15" style="64" customWidth="1"/>
    <col min="13321" max="13321" width="11.140625" style="64" bestFit="1" customWidth="1"/>
    <col min="13322" max="13322" width="9.85546875" style="64" customWidth="1"/>
    <col min="13323" max="13323" width="13.85546875" style="64" customWidth="1"/>
    <col min="13324" max="13324" width="15.7109375" style="64" bestFit="1" customWidth="1"/>
    <col min="13325" max="13325" width="25.28515625" style="64" bestFit="1" customWidth="1"/>
    <col min="13326" max="13326" width="26.42578125" style="64" bestFit="1" customWidth="1"/>
    <col min="13327" max="13327" width="15.140625" style="64" bestFit="1" customWidth="1"/>
    <col min="13328" max="13572" width="9.140625" style="64"/>
    <col min="13573" max="13574" width="13.42578125" style="64" customWidth="1"/>
    <col min="13575" max="13575" width="19.140625" style="64" customWidth="1"/>
    <col min="13576" max="13576" width="15" style="64" customWidth="1"/>
    <col min="13577" max="13577" width="11.140625" style="64" bestFit="1" customWidth="1"/>
    <col min="13578" max="13578" width="9.85546875" style="64" customWidth="1"/>
    <col min="13579" max="13579" width="13.85546875" style="64" customWidth="1"/>
    <col min="13580" max="13580" width="15.7109375" style="64" bestFit="1" customWidth="1"/>
    <col min="13581" max="13581" width="25.28515625" style="64" bestFit="1" customWidth="1"/>
    <col min="13582" max="13582" width="26.42578125" style="64" bestFit="1" customWidth="1"/>
    <col min="13583" max="13583" width="15.140625" style="64" bestFit="1" customWidth="1"/>
    <col min="13584" max="13828" width="9.140625" style="64"/>
    <col min="13829" max="13830" width="13.42578125" style="64" customWidth="1"/>
    <col min="13831" max="13831" width="19.140625" style="64" customWidth="1"/>
    <col min="13832" max="13832" width="15" style="64" customWidth="1"/>
    <col min="13833" max="13833" width="11.140625" style="64" bestFit="1" customWidth="1"/>
    <col min="13834" max="13834" width="9.85546875" style="64" customWidth="1"/>
    <col min="13835" max="13835" width="13.85546875" style="64" customWidth="1"/>
    <col min="13836" max="13836" width="15.7109375" style="64" bestFit="1" customWidth="1"/>
    <col min="13837" max="13837" width="25.28515625" style="64" bestFit="1" customWidth="1"/>
    <col min="13838" max="13838" width="26.42578125" style="64" bestFit="1" customWidth="1"/>
    <col min="13839" max="13839" width="15.140625" style="64" bestFit="1" customWidth="1"/>
    <col min="13840" max="14084" width="9.140625" style="64"/>
    <col min="14085" max="14086" width="13.42578125" style="64" customWidth="1"/>
    <col min="14087" max="14087" width="19.140625" style="64" customWidth="1"/>
    <col min="14088" max="14088" width="15" style="64" customWidth="1"/>
    <col min="14089" max="14089" width="11.140625" style="64" bestFit="1" customWidth="1"/>
    <col min="14090" max="14090" width="9.85546875" style="64" customWidth="1"/>
    <col min="14091" max="14091" width="13.85546875" style="64" customWidth="1"/>
    <col min="14092" max="14092" width="15.7109375" style="64" bestFit="1" customWidth="1"/>
    <col min="14093" max="14093" width="25.28515625" style="64" bestFit="1" customWidth="1"/>
    <col min="14094" max="14094" width="26.42578125" style="64" bestFit="1" customWidth="1"/>
    <col min="14095" max="14095" width="15.140625" style="64" bestFit="1" customWidth="1"/>
    <col min="14096" max="14340" width="9.140625" style="64"/>
    <col min="14341" max="14342" width="13.42578125" style="64" customWidth="1"/>
    <col min="14343" max="14343" width="19.140625" style="64" customWidth="1"/>
    <col min="14344" max="14344" width="15" style="64" customWidth="1"/>
    <col min="14345" max="14345" width="11.140625" style="64" bestFit="1" customWidth="1"/>
    <col min="14346" max="14346" width="9.85546875" style="64" customWidth="1"/>
    <col min="14347" max="14347" width="13.85546875" style="64" customWidth="1"/>
    <col min="14348" max="14348" width="15.7109375" style="64" bestFit="1" customWidth="1"/>
    <col min="14349" max="14349" width="25.28515625" style="64" bestFit="1" customWidth="1"/>
    <col min="14350" max="14350" width="26.42578125" style="64" bestFit="1" customWidth="1"/>
    <col min="14351" max="14351" width="15.140625" style="64" bestFit="1" customWidth="1"/>
    <col min="14352" max="14596" width="9.140625" style="64"/>
    <col min="14597" max="14598" width="13.42578125" style="64" customWidth="1"/>
    <col min="14599" max="14599" width="19.140625" style="64" customWidth="1"/>
    <col min="14600" max="14600" width="15" style="64" customWidth="1"/>
    <col min="14601" max="14601" width="11.140625" style="64" bestFit="1" customWidth="1"/>
    <col min="14602" max="14602" width="9.85546875" style="64" customWidth="1"/>
    <col min="14603" max="14603" width="13.85546875" style="64" customWidth="1"/>
    <col min="14604" max="14604" width="15.7109375" style="64" bestFit="1" customWidth="1"/>
    <col min="14605" max="14605" width="25.28515625" style="64" bestFit="1" customWidth="1"/>
    <col min="14606" max="14606" width="26.42578125" style="64" bestFit="1" customWidth="1"/>
    <col min="14607" max="14607" width="15.140625" style="64" bestFit="1" customWidth="1"/>
    <col min="14608" max="14852" width="9.140625" style="64"/>
    <col min="14853" max="14854" width="13.42578125" style="64" customWidth="1"/>
    <col min="14855" max="14855" width="19.140625" style="64" customWidth="1"/>
    <col min="14856" max="14856" width="15" style="64" customWidth="1"/>
    <col min="14857" max="14857" width="11.140625" style="64" bestFit="1" customWidth="1"/>
    <col min="14858" max="14858" width="9.85546875" style="64" customWidth="1"/>
    <col min="14859" max="14859" width="13.85546875" style="64" customWidth="1"/>
    <col min="14860" max="14860" width="15.7109375" style="64" bestFit="1" customWidth="1"/>
    <col min="14861" max="14861" width="25.28515625" style="64" bestFit="1" customWidth="1"/>
    <col min="14862" max="14862" width="26.42578125" style="64" bestFit="1" customWidth="1"/>
    <col min="14863" max="14863" width="15.140625" style="64" bestFit="1" customWidth="1"/>
    <col min="14864" max="15108" width="9.140625" style="64"/>
    <col min="15109" max="15110" width="13.42578125" style="64" customWidth="1"/>
    <col min="15111" max="15111" width="19.140625" style="64" customWidth="1"/>
    <col min="15112" max="15112" width="15" style="64" customWidth="1"/>
    <col min="15113" max="15113" width="11.140625" style="64" bestFit="1" customWidth="1"/>
    <col min="15114" max="15114" width="9.85546875" style="64" customWidth="1"/>
    <col min="15115" max="15115" width="13.85546875" style="64" customWidth="1"/>
    <col min="15116" max="15116" width="15.7109375" style="64" bestFit="1" customWidth="1"/>
    <col min="15117" max="15117" width="25.28515625" style="64" bestFit="1" customWidth="1"/>
    <col min="15118" max="15118" width="26.42578125" style="64" bestFit="1" customWidth="1"/>
    <col min="15119" max="15119" width="15.140625" style="64" bestFit="1" customWidth="1"/>
    <col min="15120" max="15364" width="9.140625" style="64"/>
    <col min="15365" max="15366" width="13.42578125" style="64" customWidth="1"/>
    <col min="15367" max="15367" width="19.140625" style="64" customWidth="1"/>
    <col min="15368" max="15368" width="15" style="64" customWidth="1"/>
    <col min="15369" max="15369" width="11.140625" style="64" bestFit="1" customWidth="1"/>
    <col min="15370" max="15370" width="9.85546875" style="64" customWidth="1"/>
    <col min="15371" max="15371" width="13.85546875" style="64" customWidth="1"/>
    <col min="15372" max="15372" width="15.7109375" style="64" bestFit="1" customWidth="1"/>
    <col min="15373" max="15373" width="25.28515625" style="64" bestFit="1" customWidth="1"/>
    <col min="15374" max="15374" width="26.42578125" style="64" bestFit="1" customWidth="1"/>
    <col min="15375" max="15375" width="15.140625" style="64" bestFit="1" customWidth="1"/>
    <col min="15376" max="15620" width="9.140625" style="64"/>
    <col min="15621" max="15622" width="13.42578125" style="64" customWidth="1"/>
    <col min="15623" max="15623" width="19.140625" style="64" customWidth="1"/>
    <col min="15624" max="15624" width="15" style="64" customWidth="1"/>
    <col min="15625" max="15625" width="11.140625" style="64" bestFit="1" customWidth="1"/>
    <col min="15626" max="15626" width="9.85546875" style="64" customWidth="1"/>
    <col min="15627" max="15627" width="13.85546875" style="64" customWidth="1"/>
    <col min="15628" max="15628" width="15.7109375" style="64" bestFit="1" customWidth="1"/>
    <col min="15629" max="15629" width="25.28515625" style="64" bestFit="1" customWidth="1"/>
    <col min="15630" max="15630" width="26.42578125" style="64" bestFit="1" customWidth="1"/>
    <col min="15631" max="15631" width="15.140625" style="64" bestFit="1" customWidth="1"/>
    <col min="15632" max="15876" width="9.140625" style="64"/>
    <col min="15877" max="15878" width="13.42578125" style="64" customWidth="1"/>
    <col min="15879" max="15879" width="19.140625" style="64" customWidth="1"/>
    <col min="15880" max="15880" width="15" style="64" customWidth="1"/>
    <col min="15881" max="15881" width="11.140625" style="64" bestFit="1" customWidth="1"/>
    <col min="15882" max="15882" width="9.85546875" style="64" customWidth="1"/>
    <col min="15883" max="15883" width="13.85546875" style="64" customWidth="1"/>
    <col min="15884" max="15884" width="15.7109375" style="64" bestFit="1" customWidth="1"/>
    <col min="15885" max="15885" width="25.28515625" style="64" bestFit="1" customWidth="1"/>
    <col min="15886" max="15886" width="26.42578125" style="64" bestFit="1" customWidth="1"/>
    <col min="15887" max="15887" width="15.140625" style="64" bestFit="1" customWidth="1"/>
    <col min="15888" max="16132" width="9.140625" style="64"/>
    <col min="16133" max="16134" width="13.42578125" style="64" customWidth="1"/>
    <col min="16135" max="16135" width="19.140625" style="64" customWidth="1"/>
    <col min="16136" max="16136" width="15" style="64" customWidth="1"/>
    <col min="16137" max="16137" width="11.140625" style="64" bestFit="1" customWidth="1"/>
    <col min="16138" max="16138" width="9.85546875" style="64" customWidth="1"/>
    <col min="16139" max="16139" width="13.85546875" style="64" customWidth="1"/>
    <col min="16140" max="16140" width="15.7109375" style="64" bestFit="1" customWidth="1"/>
    <col min="16141" max="16141" width="25.28515625" style="64" bestFit="1" customWidth="1"/>
    <col min="16142" max="16142" width="26.42578125" style="64" bestFit="1" customWidth="1"/>
    <col min="16143" max="16143" width="15.140625" style="64" bestFit="1" customWidth="1"/>
    <col min="16144" max="16384" width="9.140625" style="64"/>
  </cols>
  <sheetData>
    <row r="1" spans="1:13" ht="12.75" x14ac:dyDescent="0.2">
      <c r="B1" s="151" t="s">
        <v>211</v>
      </c>
      <c r="C1" s="152"/>
      <c r="H1" s="64" t="s">
        <v>212</v>
      </c>
      <c r="J1" s="64">
        <f>(240/0.018)/0.28*2400/43560</f>
        <v>2623.6389872753507</v>
      </c>
    </row>
    <row r="2" spans="1:13" ht="12.75" x14ac:dyDescent="0.2">
      <c r="B2" s="150" t="s">
        <v>329</v>
      </c>
      <c r="H2" s="64" t="s">
        <v>213</v>
      </c>
    </row>
    <row r="3" spans="1:13" ht="12.75" x14ac:dyDescent="0.2">
      <c r="B3" s="66">
        <f>120*20</f>
        <v>2400</v>
      </c>
      <c r="C3" s="67" t="s">
        <v>214</v>
      </c>
    </row>
    <row r="4" spans="1:13" ht="12.75" x14ac:dyDescent="0.2">
      <c r="B4" s="64">
        <f>B3/43560</f>
        <v>5.5096418732782371E-2</v>
      </c>
      <c r="C4" s="10" t="s">
        <v>215</v>
      </c>
    </row>
    <row r="5" spans="1:13" ht="12.75" x14ac:dyDescent="0.2">
      <c r="D5" s="68"/>
      <c r="E5" s="69" t="s">
        <v>216</v>
      </c>
      <c r="G5" s="10" t="s">
        <v>217</v>
      </c>
      <c r="J5" s="68"/>
      <c r="K5" s="78"/>
      <c r="L5" s="78"/>
    </row>
    <row r="6" spans="1:13" ht="12.75" x14ac:dyDescent="0.2">
      <c r="B6" s="70" t="s">
        <v>218</v>
      </c>
      <c r="C6" s="70"/>
      <c r="D6" s="70" t="s">
        <v>219</v>
      </c>
      <c r="E6" s="70" t="s">
        <v>220</v>
      </c>
      <c r="F6" s="70" t="s">
        <v>221</v>
      </c>
      <c r="G6" s="70" t="s">
        <v>222</v>
      </c>
      <c r="J6" s="77">
        <v>2007</v>
      </c>
      <c r="K6" s="78"/>
      <c r="L6" s="78"/>
    </row>
    <row r="7" spans="1:13" ht="12.75" x14ac:dyDescent="0.2">
      <c r="B7" s="64">
        <v>43560</v>
      </c>
      <c r="C7" s="64">
        <v>2400</v>
      </c>
      <c r="D7" s="66">
        <v>0.28000000000000003</v>
      </c>
      <c r="E7" s="66">
        <v>1.7999999999999999E-2</v>
      </c>
      <c r="F7" s="64">
        <f>(240/E7)*(C7/43560)</f>
        <v>734.61891643709828</v>
      </c>
      <c r="G7" s="64">
        <f>((240/E7)*2400/43560)/D7</f>
        <v>2623.6389872753507</v>
      </c>
      <c r="J7" s="77">
        <v>2011</v>
      </c>
      <c r="K7" s="78"/>
      <c r="L7" s="78"/>
    </row>
    <row r="8" spans="1:13" ht="12.75" x14ac:dyDescent="0.2">
      <c r="B8" s="64" t="s">
        <v>223</v>
      </c>
      <c r="J8" s="77">
        <v>2015</v>
      </c>
      <c r="K8" s="78" t="s">
        <v>256</v>
      </c>
      <c r="L8" s="78"/>
    </row>
    <row r="9" spans="1:13" ht="12.75" x14ac:dyDescent="0.2">
      <c r="B9" s="64" t="s">
        <v>225</v>
      </c>
      <c r="C9" s="64" t="s">
        <v>226</v>
      </c>
    </row>
    <row r="10" spans="1:13" ht="12.75" x14ac:dyDescent="0.2">
      <c r="B10" s="64">
        <v>0.38</v>
      </c>
      <c r="C10" s="64">
        <v>5.25</v>
      </c>
      <c r="E10" s="64">
        <v>0.45</v>
      </c>
    </row>
    <row r="11" spans="1:13" ht="12.75" x14ac:dyDescent="0.2">
      <c r="B11" s="64">
        <v>0.59</v>
      </c>
      <c r="C11" s="64">
        <v>7.23</v>
      </c>
      <c r="E11" s="64">
        <v>0.61</v>
      </c>
      <c r="K11" s="64" t="s">
        <v>224</v>
      </c>
    </row>
    <row r="12" spans="1:13" ht="12.75" x14ac:dyDescent="0.2">
      <c r="B12" s="64">
        <v>0.33</v>
      </c>
      <c r="C12" s="64">
        <v>4.3600000000000003</v>
      </c>
      <c r="E12" s="64">
        <v>0.43</v>
      </c>
      <c r="K12" s="64" t="s">
        <v>227</v>
      </c>
      <c r="M12" s="64" t="s">
        <v>228</v>
      </c>
    </row>
    <row r="13" spans="1:13" ht="12.75" x14ac:dyDescent="0.2">
      <c r="A13" s="64" t="s">
        <v>229</v>
      </c>
      <c r="B13" s="71">
        <f>AVERAGE(B10:B12)</f>
        <v>0.43333333333333335</v>
      </c>
      <c r="C13" s="71">
        <f>AVERAGE(C10:C12)</f>
        <v>5.6133333333333333</v>
      </c>
      <c r="E13" s="71">
        <f>AVERAGE(E10:E12)</f>
        <v>0.49666666666666665</v>
      </c>
      <c r="F13" s="71"/>
      <c r="K13" s="64">
        <f>100*ABS(0.46-1)</f>
        <v>54</v>
      </c>
      <c r="M13" s="64" t="s">
        <v>228</v>
      </c>
    </row>
    <row r="14" spans="1:13" ht="12.75" x14ac:dyDescent="0.2">
      <c r="K14" s="64">
        <f>0.5/54</f>
        <v>9.2592592592592587E-3</v>
      </c>
    </row>
    <row r="15" spans="1:13" ht="12.75" x14ac:dyDescent="0.2">
      <c r="B15" s="65" t="s">
        <v>230</v>
      </c>
    </row>
    <row r="16" spans="1:13" ht="12.75" x14ac:dyDescent="0.2">
      <c r="B16" s="72" t="s">
        <v>231</v>
      </c>
      <c r="C16" s="72" t="s">
        <v>232</v>
      </c>
      <c r="D16" s="72"/>
      <c r="E16" s="73"/>
    </row>
    <row r="17" spans="2:15" ht="12.75" x14ac:dyDescent="0.2">
      <c r="B17" s="74" t="s">
        <v>233</v>
      </c>
      <c r="C17" s="74" t="s">
        <v>234</v>
      </c>
      <c r="D17" s="74"/>
      <c r="E17" s="75"/>
    </row>
    <row r="18" spans="2:15" ht="12.75" x14ac:dyDescent="0.2">
      <c r="I18" s="64" t="s">
        <v>235</v>
      </c>
      <c r="J18" s="64" t="s">
        <v>225</v>
      </c>
      <c r="K18" s="64" t="s">
        <v>236</v>
      </c>
      <c r="L18" s="64" t="s">
        <v>237</v>
      </c>
      <c r="M18" s="64" t="s">
        <v>238</v>
      </c>
      <c r="N18" s="64" t="s">
        <v>239</v>
      </c>
      <c r="O18" s="64" t="s">
        <v>240</v>
      </c>
    </row>
    <row r="19" spans="2:15" ht="12.75" x14ac:dyDescent="0.2">
      <c r="B19" s="65" t="s">
        <v>241</v>
      </c>
      <c r="C19" s="65" t="s">
        <v>242</v>
      </c>
      <c r="D19" s="65" t="s">
        <v>243</v>
      </c>
      <c r="I19" s="65" t="s">
        <v>244</v>
      </c>
    </row>
    <row r="20" spans="2:15" ht="12.75" x14ac:dyDescent="0.2">
      <c r="B20" s="64">
        <v>1.74</v>
      </c>
      <c r="C20" s="64">
        <v>0.95</v>
      </c>
      <c r="D20" s="64">
        <f>(B20-C20)/B20*100</f>
        <v>45.402298850574709</v>
      </c>
      <c r="E20" s="64">
        <v>8</v>
      </c>
      <c r="I20" s="64">
        <v>240</v>
      </c>
      <c r="J20" s="64">
        <v>0.6</v>
      </c>
      <c r="K20" s="64">
        <v>11</v>
      </c>
      <c r="L20" s="64">
        <f>I20/(J20/100)</f>
        <v>40000</v>
      </c>
      <c r="M20" s="64">
        <f>L20/((100-K20)/100)</f>
        <v>44943.8202247191</v>
      </c>
      <c r="N20" s="64">
        <f>(M20/43560*1950)</f>
        <v>2011.9478750735132</v>
      </c>
      <c r="O20" s="64">
        <f>N20/20</f>
        <v>100.59739375367566</v>
      </c>
    </row>
    <row r="21" spans="2:15" ht="12.75" x14ac:dyDescent="0.2">
      <c r="B21" s="64">
        <v>1.5149999999999999</v>
      </c>
      <c r="C21" s="64">
        <v>0.79</v>
      </c>
      <c r="D21" s="64">
        <f>(B21-C21)/B21*100</f>
        <v>47.854785478547853</v>
      </c>
      <c r="E21" s="64">
        <v>10</v>
      </c>
    </row>
    <row r="22" spans="2:15" ht="12.75" x14ac:dyDescent="0.2">
      <c r="B22" s="64">
        <v>1.7050000000000001</v>
      </c>
      <c r="C22" s="64">
        <v>0.94499999999999995</v>
      </c>
      <c r="D22" s="64">
        <f>(B22-C22)/B22*100</f>
        <v>44.574780058651029</v>
      </c>
      <c r="E22" s="64">
        <v>14</v>
      </c>
    </row>
    <row r="23" spans="2:15" ht="12.75" x14ac:dyDescent="0.2">
      <c r="C23" s="10" t="s">
        <v>245</v>
      </c>
      <c r="D23" s="64">
        <f>AVERAGE(D20:D22)</f>
        <v>45.943954795924526</v>
      </c>
      <c r="E23" s="64">
        <f>AVERAGE(E20:E22)</f>
        <v>10.666666666666666</v>
      </c>
    </row>
    <row r="24" spans="2:15" ht="12.75" x14ac:dyDescent="0.2">
      <c r="K24" s="64">
        <f>2000*0.006</f>
        <v>12</v>
      </c>
    </row>
    <row r="25" spans="2:15" ht="12.75" x14ac:dyDescent="0.2"/>
    <row r="26" spans="2:15" ht="12.75" x14ac:dyDescent="0.2"/>
    <row r="27" spans="2:15" ht="12.75" x14ac:dyDescent="0.2"/>
    <row r="28" spans="2:15" ht="12.75" x14ac:dyDescent="0.2">
      <c r="C28" s="64">
        <f>0.95*2</f>
        <v>1.9</v>
      </c>
    </row>
    <row r="29" spans="2:15" ht="12.75" x14ac:dyDescent="0.2"/>
    <row r="30" spans="2:15" ht="12.75" x14ac:dyDescent="0.2"/>
    <row r="31" spans="2:15" ht="12.75" x14ac:dyDescent="0.2">
      <c r="D31" s="76"/>
      <c r="E31" s="76" t="s">
        <v>246</v>
      </c>
      <c r="F31" s="76" t="s">
        <v>247</v>
      </c>
      <c r="G31" s="76" t="s">
        <v>248</v>
      </c>
      <c r="H31" s="76" t="s">
        <v>249</v>
      </c>
      <c r="I31" s="76" t="s">
        <v>250</v>
      </c>
      <c r="J31" s="76" t="s">
        <v>251</v>
      </c>
      <c r="K31" s="76" t="s">
        <v>252</v>
      </c>
      <c r="L31" s="76" t="s">
        <v>236</v>
      </c>
    </row>
    <row r="32" spans="2:15" ht="12.75" x14ac:dyDescent="0.2">
      <c r="D32" s="76" t="s">
        <v>253</v>
      </c>
      <c r="E32" s="76">
        <v>1</v>
      </c>
      <c r="F32" s="76">
        <v>7</v>
      </c>
      <c r="G32" s="76">
        <v>367.8</v>
      </c>
      <c r="H32" s="76">
        <v>360.8</v>
      </c>
      <c r="I32" s="76">
        <v>266.2</v>
      </c>
      <c r="J32" s="76">
        <v>259.2</v>
      </c>
      <c r="K32" s="76">
        <v>1.89</v>
      </c>
      <c r="L32" s="76">
        <f t="shared" ref="L32:L37" si="0">(H32-I32)/(H32)*100</f>
        <v>26.219512195121958</v>
      </c>
    </row>
    <row r="33" spans="4:12" ht="12.75" x14ac:dyDescent="0.2">
      <c r="D33" s="76" t="s">
        <v>253</v>
      </c>
      <c r="E33" s="76">
        <v>2</v>
      </c>
      <c r="F33" s="76">
        <v>7</v>
      </c>
      <c r="G33" s="76">
        <v>327.3</v>
      </c>
      <c r="H33" s="76">
        <v>320.3</v>
      </c>
      <c r="I33" s="76">
        <v>223.6</v>
      </c>
      <c r="J33" s="76">
        <v>216.6</v>
      </c>
      <c r="K33" s="76">
        <v>1.82</v>
      </c>
      <c r="L33" s="76">
        <f t="shared" si="0"/>
        <v>30.190446456447084</v>
      </c>
    </row>
    <row r="34" spans="4:12" ht="12.75" x14ac:dyDescent="0.2">
      <c r="D34" s="76" t="s">
        <v>253</v>
      </c>
      <c r="E34" s="76">
        <v>3</v>
      </c>
      <c r="F34" s="76">
        <v>6.7</v>
      </c>
      <c r="G34" s="76">
        <v>347.8</v>
      </c>
      <c r="H34" s="76">
        <v>341.4</v>
      </c>
      <c r="I34" s="76">
        <v>232.2</v>
      </c>
      <c r="J34" s="76">
        <v>225.5</v>
      </c>
      <c r="K34" s="76">
        <v>1.91</v>
      </c>
      <c r="L34" s="76">
        <f t="shared" si="0"/>
        <v>31.98594024604569</v>
      </c>
    </row>
    <row r="35" spans="4:12" ht="12.75" x14ac:dyDescent="0.2">
      <c r="D35" s="76" t="s">
        <v>253</v>
      </c>
      <c r="E35" s="76">
        <v>4</v>
      </c>
      <c r="F35" s="76">
        <v>7</v>
      </c>
      <c r="G35" s="76">
        <v>350.4</v>
      </c>
      <c r="H35" s="76">
        <v>343.4</v>
      </c>
      <c r="I35" s="76">
        <v>254.8</v>
      </c>
      <c r="J35" s="76">
        <v>247.8</v>
      </c>
      <c r="K35" s="76">
        <v>1.8</v>
      </c>
      <c r="L35" s="76">
        <f t="shared" si="0"/>
        <v>25.800815375655205</v>
      </c>
    </row>
    <row r="36" spans="4:12" ht="12.75" x14ac:dyDescent="0.2">
      <c r="D36" s="76" t="s">
        <v>254</v>
      </c>
      <c r="E36" s="76">
        <v>5</v>
      </c>
      <c r="F36" s="76">
        <v>6.8</v>
      </c>
      <c r="G36" s="76">
        <v>382.1</v>
      </c>
      <c r="H36" s="76">
        <v>375.3</v>
      </c>
      <c r="I36" s="76">
        <v>257.3</v>
      </c>
      <c r="J36" s="76">
        <v>250.5</v>
      </c>
      <c r="K36" s="76">
        <v>1.66</v>
      </c>
      <c r="L36" s="76">
        <f t="shared" si="0"/>
        <v>31.441513455901944</v>
      </c>
    </row>
    <row r="37" spans="4:12" ht="12.75" x14ac:dyDescent="0.2">
      <c r="D37" s="76" t="s">
        <v>254</v>
      </c>
      <c r="E37" s="76">
        <v>6</v>
      </c>
      <c r="F37" s="76">
        <v>6.8</v>
      </c>
      <c r="G37" s="76">
        <v>405.4</v>
      </c>
      <c r="H37" s="76">
        <v>398.6</v>
      </c>
      <c r="I37" s="76">
        <v>281</v>
      </c>
      <c r="J37" s="76">
        <v>274.2</v>
      </c>
      <c r="K37" s="76">
        <v>1.7</v>
      </c>
      <c r="L37" s="76">
        <f t="shared" si="0"/>
        <v>29.503261414952338</v>
      </c>
    </row>
    <row r="38" spans="4:12" ht="12.75" x14ac:dyDescent="0.2"/>
    <row r="39" spans="4:12" ht="12.75" x14ac:dyDescent="0.2"/>
    <row r="40" spans="4:12" ht="12.75" x14ac:dyDescent="0.2"/>
    <row r="41" spans="4:12" ht="12.75" x14ac:dyDescent="0.2"/>
    <row r="42" spans="4:12" ht="12.75" x14ac:dyDescent="0.2"/>
    <row r="43" spans="4:12" ht="12.75" x14ac:dyDescent="0.2"/>
    <row r="44" spans="4:12" ht="12.75" x14ac:dyDescent="0.2"/>
    <row r="45" spans="4:12" ht="12.75" x14ac:dyDescent="0.2"/>
    <row r="46" spans="4:12" ht="12.75" x14ac:dyDescent="0.2"/>
    <row r="47" spans="4:12" ht="12.75" x14ac:dyDescent="0.2"/>
    <row r="48" spans="4:1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C7" sqref="C7:C11"/>
    </sheetView>
  </sheetViews>
  <sheetFormatPr defaultRowHeight="12.75" x14ac:dyDescent="0.2"/>
  <cols>
    <col min="1" max="3" width="9.140625" style="63"/>
    <col min="4" max="4" width="19.7109375" style="63" customWidth="1"/>
    <col min="5" max="5" width="20.85546875" style="63" customWidth="1"/>
    <col min="6" max="6" width="20.5703125" style="63" customWidth="1"/>
    <col min="7" max="7" width="18.5703125" style="63" customWidth="1"/>
    <col min="8" max="8" width="16.140625" style="63" customWidth="1"/>
    <col min="9" max="16384" width="9.140625" style="63"/>
  </cols>
  <sheetData>
    <row r="2" spans="2:8" x14ac:dyDescent="0.2">
      <c r="B2" s="184" t="s">
        <v>80</v>
      </c>
      <c r="C2" s="184" t="s">
        <v>106</v>
      </c>
      <c r="D2" s="184" t="s">
        <v>343</v>
      </c>
      <c r="E2" s="184" t="s">
        <v>344</v>
      </c>
      <c r="F2" s="184" t="s">
        <v>345</v>
      </c>
      <c r="G2" s="184" t="s">
        <v>346</v>
      </c>
      <c r="H2" s="184" t="s">
        <v>347</v>
      </c>
    </row>
    <row r="3" spans="2:8" x14ac:dyDescent="0.2">
      <c r="C3" s="185" t="s">
        <v>348</v>
      </c>
      <c r="D3" s="185" t="s">
        <v>348</v>
      </c>
      <c r="E3" s="185" t="s">
        <v>348</v>
      </c>
      <c r="F3" s="185" t="s">
        <v>348</v>
      </c>
      <c r="G3" s="185" t="s">
        <v>348</v>
      </c>
      <c r="H3" s="185" t="s">
        <v>348</v>
      </c>
    </row>
    <row r="4" spans="2:8" x14ac:dyDescent="0.2">
      <c r="B4" s="185">
        <v>2016</v>
      </c>
      <c r="C4" s="63" t="s">
        <v>349</v>
      </c>
      <c r="D4" s="187">
        <v>42648</v>
      </c>
      <c r="E4" s="187">
        <v>42657</v>
      </c>
      <c r="F4" s="187">
        <v>42887</v>
      </c>
    </row>
    <row r="5" spans="2:8" x14ac:dyDescent="0.2">
      <c r="B5" s="63">
        <v>2009</v>
      </c>
      <c r="D5" s="63" t="s">
        <v>350</v>
      </c>
    </row>
    <row r="7" spans="2:8" x14ac:dyDescent="0.2">
      <c r="C7" s="94"/>
    </row>
    <row r="8" spans="2:8" x14ac:dyDescent="0.2">
      <c r="C8" s="94"/>
    </row>
    <row r="9" spans="2:8" x14ac:dyDescent="0.2">
      <c r="C9" s="94"/>
    </row>
    <row r="10" spans="2:8" x14ac:dyDescent="0.2">
      <c r="C10" s="94"/>
    </row>
    <row r="11" spans="2:8" x14ac:dyDescent="0.2">
      <c r="C11" s="9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7"/>
  <sheetViews>
    <sheetView workbookViewId="0">
      <selection activeCell="B3" sqref="B3:H357"/>
    </sheetView>
  </sheetViews>
  <sheetFormatPr defaultRowHeight="12.75" x14ac:dyDescent="0.2"/>
  <sheetData>
    <row r="3" spans="2:8" x14ac:dyDescent="0.2">
      <c r="B3" s="104" t="s">
        <v>319</v>
      </c>
      <c r="C3" s="104" t="s">
        <v>80</v>
      </c>
      <c r="D3" s="104" t="s">
        <v>320</v>
      </c>
      <c r="E3" s="104" t="s">
        <v>321</v>
      </c>
      <c r="F3" s="104" t="s">
        <v>322</v>
      </c>
      <c r="G3" s="104" t="s">
        <v>323</v>
      </c>
      <c r="H3" s="104" t="s">
        <v>324</v>
      </c>
    </row>
    <row r="4" spans="2:8" x14ac:dyDescent="0.2">
      <c r="B4" t="s">
        <v>244</v>
      </c>
      <c r="C4">
        <v>1930</v>
      </c>
      <c r="D4">
        <v>5</v>
      </c>
      <c r="E4" t="s">
        <v>17</v>
      </c>
      <c r="F4" t="s">
        <v>17</v>
      </c>
      <c r="G4" t="s">
        <v>17</v>
      </c>
      <c r="H4">
        <v>0.36959999999999998</v>
      </c>
    </row>
    <row r="5" spans="2:8" x14ac:dyDescent="0.2">
      <c r="B5" t="s">
        <v>244</v>
      </c>
      <c r="C5">
        <v>1931</v>
      </c>
      <c r="D5">
        <v>5</v>
      </c>
      <c r="E5" t="s">
        <v>17</v>
      </c>
      <c r="F5" t="s">
        <v>17</v>
      </c>
      <c r="G5" t="s">
        <v>17</v>
      </c>
      <c r="H5">
        <v>2.17056</v>
      </c>
    </row>
    <row r="6" spans="2:8" x14ac:dyDescent="0.2">
      <c r="B6" t="s">
        <v>244</v>
      </c>
      <c r="C6">
        <v>1932</v>
      </c>
      <c r="D6">
        <v>5</v>
      </c>
      <c r="E6" t="s">
        <v>17</v>
      </c>
      <c r="F6" t="s">
        <v>17</v>
      </c>
      <c r="G6" t="s">
        <v>17</v>
      </c>
      <c r="H6">
        <v>1.5254400000000001</v>
      </c>
    </row>
    <row r="7" spans="2:8" x14ac:dyDescent="0.2">
      <c r="B7" t="s">
        <v>244</v>
      </c>
      <c r="C7">
        <v>1933</v>
      </c>
      <c r="D7">
        <v>5</v>
      </c>
      <c r="E7" t="s">
        <v>17</v>
      </c>
      <c r="F7" t="s">
        <v>17</v>
      </c>
      <c r="G7">
        <v>1.6262399999999999</v>
      </c>
      <c r="H7">
        <v>1.6867200000000002</v>
      </c>
    </row>
    <row r="8" spans="2:8" x14ac:dyDescent="0.2">
      <c r="B8" t="s">
        <v>244</v>
      </c>
      <c r="C8">
        <v>1934</v>
      </c>
      <c r="D8">
        <v>5</v>
      </c>
      <c r="E8" t="s">
        <v>17</v>
      </c>
      <c r="F8">
        <v>1.7256959999999999</v>
      </c>
      <c r="G8">
        <v>2.1530880000000003</v>
      </c>
      <c r="H8">
        <v>1.4716800000000001</v>
      </c>
    </row>
    <row r="9" spans="2:8" x14ac:dyDescent="0.2">
      <c r="B9" t="s">
        <v>244</v>
      </c>
      <c r="C9">
        <v>1935</v>
      </c>
      <c r="D9">
        <v>5</v>
      </c>
      <c r="E9">
        <v>1.73376</v>
      </c>
      <c r="F9">
        <v>2.0563200000000004</v>
      </c>
      <c r="G9">
        <v>1.8735359999999999</v>
      </c>
      <c r="H9">
        <v>1.8144</v>
      </c>
    </row>
    <row r="10" spans="2:8" x14ac:dyDescent="0.2">
      <c r="B10" t="s">
        <v>244</v>
      </c>
      <c r="C10">
        <v>1936</v>
      </c>
      <c r="D10">
        <v>5</v>
      </c>
      <c r="E10">
        <v>2.0805120000000001</v>
      </c>
      <c r="F10">
        <v>1.9494719999999999</v>
      </c>
      <c r="G10">
        <v>1.9891200000000002</v>
      </c>
      <c r="H10">
        <v>1.3843200000000002</v>
      </c>
    </row>
    <row r="11" spans="2:8" x14ac:dyDescent="0.2">
      <c r="B11" t="s">
        <v>244</v>
      </c>
      <c r="C11">
        <v>1937</v>
      </c>
      <c r="D11">
        <v>5</v>
      </c>
      <c r="E11">
        <v>1.8918143999999999</v>
      </c>
      <c r="F11">
        <v>1.9071359999999999</v>
      </c>
      <c r="G11">
        <v>1.86816</v>
      </c>
      <c r="H11">
        <v>2.1638400000000004</v>
      </c>
    </row>
    <row r="12" spans="2:8" x14ac:dyDescent="0.2">
      <c r="B12" t="s">
        <v>244</v>
      </c>
      <c r="C12">
        <v>1938</v>
      </c>
      <c r="D12">
        <v>5</v>
      </c>
      <c r="E12">
        <v>2.0450303999999999</v>
      </c>
      <c r="F12">
        <v>2.0502720000000001</v>
      </c>
      <c r="G12">
        <v>2.1450239999999998</v>
      </c>
      <c r="H12">
        <v>0.83328000000000013</v>
      </c>
    </row>
    <row r="13" spans="2:8" x14ac:dyDescent="0.2">
      <c r="B13" t="s">
        <v>244</v>
      </c>
      <c r="C13">
        <v>1939</v>
      </c>
      <c r="D13">
        <v>5</v>
      </c>
      <c r="E13">
        <v>1.8402048000000002</v>
      </c>
      <c r="F13">
        <v>1.858752</v>
      </c>
      <c r="G13">
        <v>1.7525760000000001</v>
      </c>
      <c r="H13">
        <v>1.7942400000000003</v>
      </c>
    </row>
    <row r="14" spans="2:8" x14ac:dyDescent="0.2">
      <c r="B14" t="s">
        <v>244</v>
      </c>
      <c r="C14">
        <v>1940</v>
      </c>
      <c r="D14">
        <v>5</v>
      </c>
      <c r="E14">
        <v>1.9176192000000001</v>
      </c>
      <c r="F14">
        <v>1.8527040000000001</v>
      </c>
      <c r="G14">
        <v>1.9165440000000002</v>
      </c>
      <c r="H14">
        <v>2.2579199999999999</v>
      </c>
    </row>
    <row r="15" spans="2:8" x14ac:dyDescent="0.2">
      <c r="B15" t="s">
        <v>244</v>
      </c>
      <c r="C15">
        <v>1941</v>
      </c>
      <c r="D15">
        <v>5</v>
      </c>
      <c r="E15">
        <v>2.0240640000000001</v>
      </c>
      <c r="F15">
        <v>2.1147840000000002</v>
      </c>
      <c r="G15">
        <v>1.9541760000000004</v>
      </c>
      <c r="H15">
        <v>0.55103999999999997</v>
      </c>
    </row>
    <row r="16" spans="2:8" x14ac:dyDescent="0.2">
      <c r="B16" t="s">
        <v>244</v>
      </c>
      <c r="C16">
        <v>1942</v>
      </c>
      <c r="D16">
        <v>5</v>
      </c>
      <c r="E16">
        <v>1.8240768000000003</v>
      </c>
      <c r="F16">
        <v>1.6309440000000004</v>
      </c>
      <c r="G16">
        <v>1.8412800000000005</v>
      </c>
      <c r="H16">
        <v>0.66528000000000009</v>
      </c>
    </row>
    <row r="17" spans="2:8" x14ac:dyDescent="0.2">
      <c r="B17" t="s">
        <v>244</v>
      </c>
      <c r="C17">
        <v>1943</v>
      </c>
      <c r="D17">
        <v>5</v>
      </c>
      <c r="E17">
        <v>1.4644224000000003</v>
      </c>
      <c r="F17">
        <v>1.5805440000000004</v>
      </c>
      <c r="G17">
        <v>1.389696</v>
      </c>
      <c r="H17">
        <v>0.73248000000000002</v>
      </c>
    </row>
    <row r="18" spans="2:8" x14ac:dyDescent="0.2">
      <c r="B18" t="s">
        <v>244</v>
      </c>
      <c r="C18">
        <v>1944</v>
      </c>
      <c r="D18">
        <v>5</v>
      </c>
      <c r="E18">
        <v>1.4402304000000001</v>
      </c>
      <c r="F18">
        <v>1.2620159999999998</v>
      </c>
      <c r="G18">
        <v>0.7795200000000001</v>
      </c>
      <c r="H18">
        <v>1.5523200000000001</v>
      </c>
    </row>
    <row r="19" spans="2:8" x14ac:dyDescent="0.2">
      <c r="B19" t="s">
        <v>244</v>
      </c>
      <c r="C19">
        <v>1945</v>
      </c>
      <c r="D19">
        <v>5</v>
      </c>
      <c r="E19">
        <v>1.3821695999999999</v>
      </c>
      <c r="F19">
        <v>1.0503359999999999</v>
      </c>
      <c r="G19">
        <v>1.1800320000000002</v>
      </c>
      <c r="H19">
        <v>0.66528000000000009</v>
      </c>
    </row>
    <row r="20" spans="2:8" x14ac:dyDescent="0.2">
      <c r="B20" t="s">
        <v>244</v>
      </c>
      <c r="C20">
        <v>1946</v>
      </c>
      <c r="D20">
        <v>5</v>
      </c>
      <c r="E20">
        <v>0.99993599999999994</v>
      </c>
      <c r="F20">
        <v>1.084608</v>
      </c>
      <c r="G20">
        <v>1.1800320000000002</v>
      </c>
      <c r="H20">
        <v>1.0147200000000001</v>
      </c>
    </row>
    <row r="21" spans="2:8" x14ac:dyDescent="0.2">
      <c r="B21" t="s">
        <v>244</v>
      </c>
      <c r="C21">
        <v>1947</v>
      </c>
      <c r="D21">
        <v>5</v>
      </c>
      <c r="E21">
        <v>1.1112192000000001</v>
      </c>
      <c r="F21">
        <v>1.1894400000000001</v>
      </c>
      <c r="G21">
        <v>1.2929279999999999</v>
      </c>
      <c r="H21">
        <v>1.6195200000000003</v>
      </c>
    </row>
    <row r="22" spans="2:8" x14ac:dyDescent="0.2">
      <c r="B22" t="s">
        <v>244</v>
      </c>
      <c r="C22">
        <v>1948</v>
      </c>
      <c r="D22">
        <v>5</v>
      </c>
      <c r="E22">
        <v>1.3402368</v>
      </c>
      <c r="F22">
        <v>1.455552</v>
      </c>
      <c r="G22">
        <v>1.3198080000000001</v>
      </c>
      <c r="H22">
        <v>2.3116800000000004</v>
      </c>
    </row>
    <row r="23" spans="2:8" x14ac:dyDescent="0.2">
      <c r="B23" t="s">
        <v>244</v>
      </c>
      <c r="C23">
        <v>1949</v>
      </c>
      <c r="D23">
        <v>5</v>
      </c>
      <c r="E23">
        <v>1.7192448</v>
      </c>
      <c r="F23">
        <v>1.68336</v>
      </c>
      <c r="G23">
        <v>1.9783680000000003</v>
      </c>
      <c r="H23">
        <v>1.3238400000000001</v>
      </c>
    </row>
    <row r="24" spans="2:8" x14ac:dyDescent="0.2">
      <c r="B24" t="s">
        <v>244</v>
      </c>
      <c r="C24">
        <v>1950</v>
      </c>
      <c r="D24">
        <v>5</v>
      </c>
      <c r="E24">
        <v>1.6644096000000002</v>
      </c>
      <c r="F24">
        <v>1.8809280000000004</v>
      </c>
      <c r="G24">
        <v>2.1020160000000003</v>
      </c>
      <c r="H24">
        <v>1.4380800000000002</v>
      </c>
    </row>
    <row r="25" spans="2:8" x14ac:dyDescent="0.2">
      <c r="B25" t="s">
        <v>244</v>
      </c>
      <c r="C25">
        <v>1951</v>
      </c>
      <c r="D25">
        <v>5</v>
      </c>
      <c r="E25">
        <v>1.8498816000000002</v>
      </c>
      <c r="F25">
        <v>2.0079360000000004</v>
      </c>
      <c r="G25">
        <v>2.0294400000000001</v>
      </c>
      <c r="H25">
        <v>1.6262400000000001</v>
      </c>
    </row>
    <row r="26" spans="2:8" x14ac:dyDescent="0.2">
      <c r="B26" t="s">
        <v>244</v>
      </c>
      <c r="C26">
        <v>1952</v>
      </c>
      <c r="D26">
        <v>5</v>
      </c>
      <c r="E26">
        <v>1.9966464000000002</v>
      </c>
      <c r="F26">
        <v>2.0099520000000002</v>
      </c>
      <c r="G26">
        <v>1.7552640000000002</v>
      </c>
      <c r="H26">
        <v>1.1222399999999999</v>
      </c>
    </row>
    <row r="27" spans="2:8" x14ac:dyDescent="0.2">
      <c r="B27" t="s">
        <v>244</v>
      </c>
      <c r="C27">
        <v>1953</v>
      </c>
      <c r="D27">
        <v>5</v>
      </c>
      <c r="E27">
        <v>1.8772991999999999</v>
      </c>
      <c r="F27">
        <v>1.6531200000000001</v>
      </c>
      <c r="G27">
        <v>1.6746240000000001</v>
      </c>
      <c r="H27">
        <v>2.1571200000000004</v>
      </c>
    </row>
    <row r="28" spans="2:8" x14ac:dyDescent="0.2">
      <c r="B28" t="s">
        <v>244</v>
      </c>
      <c r="C28">
        <v>1954</v>
      </c>
      <c r="D28">
        <v>5</v>
      </c>
      <c r="E28">
        <v>1.8402048000000002</v>
      </c>
      <c r="F28">
        <v>1.9031040000000001</v>
      </c>
      <c r="G28">
        <v>1.96224</v>
      </c>
      <c r="H28">
        <v>1.0281600000000002</v>
      </c>
    </row>
    <row r="29" spans="2:8" x14ac:dyDescent="0.2">
      <c r="B29" t="s">
        <v>244</v>
      </c>
      <c r="C29">
        <v>1955</v>
      </c>
      <c r="D29">
        <v>5</v>
      </c>
      <c r="E29">
        <v>1.7692416000000002</v>
      </c>
      <c r="F29">
        <v>1.7801279999999997</v>
      </c>
      <c r="G29">
        <v>1.7230079999999999</v>
      </c>
      <c r="H29">
        <v>0.16800000000000004</v>
      </c>
    </row>
    <row r="30" spans="2:8" x14ac:dyDescent="0.2">
      <c r="B30" t="s">
        <v>244</v>
      </c>
      <c r="C30">
        <v>1956</v>
      </c>
      <c r="D30">
        <v>5</v>
      </c>
      <c r="E30">
        <v>1.4644223999999999</v>
      </c>
      <c r="F30">
        <v>1.3426560000000001</v>
      </c>
      <c r="G30">
        <v>1.3413120000000003</v>
      </c>
      <c r="H30">
        <v>1.0483200000000001</v>
      </c>
    </row>
    <row r="31" spans="2:8" x14ac:dyDescent="0.2">
      <c r="B31" t="s">
        <v>244</v>
      </c>
      <c r="C31">
        <v>1957</v>
      </c>
      <c r="D31">
        <v>5</v>
      </c>
      <c r="E31">
        <v>1.3257216000000003</v>
      </c>
      <c r="F31">
        <v>1.3204800000000003</v>
      </c>
      <c r="G31">
        <v>0.89779200000000003</v>
      </c>
      <c r="H31">
        <v>1.1424000000000001</v>
      </c>
    </row>
    <row r="32" spans="2:8" x14ac:dyDescent="0.2">
      <c r="B32" t="s">
        <v>244</v>
      </c>
      <c r="C32">
        <v>1958</v>
      </c>
      <c r="D32">
        <v>5</v>
      </c>
      <c r="E32">
        <v>1.3305600000000002</v>
      </c>
      <c r="F32">
        <v>1.0160640000000001</v>
      </c>
      <c r="G32">
        <v>0.94348799999999988</v>
      </c>
      <c r="H32">
        <v>2.3990400000000003</v>
      </c>
    </row>
    <row r="33" spans="2:8" x14ac:dyDescent="0.2">
      <c r="B33" t="s">
        <v>244</v>
      </c>
      <c r="C33">
        <v>1959</v>
      </c>
      <c r="D33">
        <v>5</v>
      </c>
      <c r="E33">
        <v>1.3886208000000002</v>
      </c>
      <c r="F33">
        <v>1.4273279999999999</v>
      </c>
      <c r="G33">
        <v>1.8359039999999998</v>
      </c>
      <c r="H33">
        <v>2.6476800000000003</v>
      </c>
    </row>
    <row r="34" spans="2:8" x14ac:dyDescent="0.2">
      <c r="B34" t="s">
        <v>244</v>
      </c>
      <c r="C34">
        <v>1960</v>
      </c>
      <c r="D34">
        <v>5</v>
      </c>
      <c r="E34">
        <v>1.7773056000000003</v>
      </c>
      <c r="F34">
        <v>2.1712319999999998</v>
      </c>
      <c r="G34">
        <v>2.4756480000000005</v>
      </c>
      <c r="H34">
        <v>2.36544</v>
      </c>
    </row>
    <row r="35" spans="2:8" x14ac:dyDescent="0.2">
      <c r="B35" t="s">
        <v>244</v>
      </c>
      <c r="C35">
        <v>1961</v>
      </c>
      <c r="D35">
        <v>5</v>
      </c>
      <c r="E35">
        <v>2.3046912000000002</v>
      </c>
      <c r="F35">
        <v>2.5663680000000002</v>
      </c>
      <c r="G35">
        <v>2.9648639999999999</v>
      </c>
      <c r="H35">
        <v>1.8547200000000001</v>
      </c>
    </row>
    <row r="36" spans="2:8" x14ac:dyDescent="0.2">
      <c r="B36" t="s">
        <v>244</v>
      </c>
      <c r="C36">
        <v>1962</v>
      </c>
      <c r="D36">
        <v>5</v>
      </c>
      <c r="E36">
        <v>2.4982272000000001</v>
      </c>
      <c r="F36">
        <v>2.7800639999999999</v>
      </c>
      <c r="G36">
        <v>2.7471360000000002</v>
      </c>
      <c r="H36">
        <v>1.8144</v>
      </c>
    </row>
    <row r="37" spans="2:8" x14ac:dyDescent="0.2">
      <c r="B37" t="s">
        <v>244</v>
      </c>
      <c r="C37">
        <v>1963</v>
      </c>
      <c r="D37">
        <v>5</v>
      </c>
      <c r="E37">
        <v>2.6595071999999997</v>
      </c>
      <c r="F37">
        <v>2.6046719999999999</v>
      </c>
      <c r="G37">
        <v>2.413824</v>
      </c>
      <c r="H37">
        <v>2.17056</v>
      </c>
    </row>
    <row r="38" spans="2:8" x14ac:dyDescent="0.2">
      <c r="B38" t="s">
        <v>244</v>
      </c>
      <c r="C38">
        <v>1964</v>
      </c>
      <c r="D38">
        <v>5</v>
      </c>
      <c r="E38">
        <v>2.6046719999999999</v>
      </c>
      <c r="F38">
        <v>2.4615360000000002</v>
      </c>
      <c r="G38">
        <v>2.3358720000000002</v>
      </c>
      <c r="H38">
        <v>1.4918400000000001</v>
      </c>
    </row>
    <row r="39" spans="2:8" x14ac:dyDescent="0.2">
      <c r="B39" t="s">
        <v>244</v>
      </c>
      <c r="C39">
        <v>1965</v>
      </c>
      <c r="D39">
        <v>5</v>
      </c>
      <c r="E39">
        <v>2.3272704000000002</v>
      </c>
      <c r="F39">
        <v>2.1994560000000001</v>
      </c>
      <c r="G39">
        <v>2.1907199999999998</v>
      </c>
      <c r="H39">
        <v>2.0092800000000004</v>
      </c>
    </row>
    <row r="40" spans="2:8" x14ac:dyDescent="0.2">
      <c r="B40" t="s">
        <v>244</v>
      </c>
      <c r="C40">
        <v>1966</v>
      </c>
      <c r="D40">
        <v>5</v>
      </c>
      <c r="E40">
        <v>2.2417920000000002</v>
      </c>
      <c r="F40">
        <v>2.2458239999999998</v>
      </c>
      <c r="G40">
        <v>2.268672</v>
      </c>
      <c r="H40">
        <v>2.3184</v>
      </c>
    </row>
    <row r="41" spans="2:8" x14ac:dyDescent="0.2">
      <c r="B41" t="s">
        <v>244</v>
      </c>
      <c r="C41">
        <v>1967</v>
      </c>
      <c r="D41">
        <v>5</v>
      </c>
      <c r="E41">
        <v>2.3530751999999997</v>
      </c>
      <c r="F41">
        <v>2.397024</v>
      </c>
      <c r="G41">
        <v>2.3278080000000001</v>
      </c>
      <c r="H41">
        <v>0.66528000000000009</v>
      </c>
    </row>
    <row r="42" spans="2:8" x14ac:dyDescent="0.2">
      <c r="B42" t="s">
        <v>244</v>
      </c>
      <c r="C42">
        <v>1968</v>
      </c>
      <c r="D42">
        <v>5</v>
      </c>
      <c r="E42">
        <v>2.0772864000000002</v>
      </c>
      <c r="F42">
        <v>1.9454400000000001</v>
      </c>
      <c r="G42">
        <v>1.9971840000000003</v>
      </c>
      <c r="H42">
        <v>1.5993600000000001</v>
      </c>
    </row>
    <row r="43" spans="2:8" x14ac:dyDescent="0.2">
      <c r="B43" t="s">
        <v>244</v>
      </c>
      <c r="C43">
        <v>1969</v>
      </c>
      <c r="D43">
        <v>5</v>
      </c>
      <c r="E43">
        <v>1.9401983999999999</v>
      </c>
      <c r="F43">
        <v>1.9776960000000001</v>
      </c>
      <c r="G43">
        <v>1.8332160000000002</v>
      </c>
      <c r="H43">
        <v>1.8211200000000001</v>
      </c>
    </row>
    <row r="44" spans="2:8" x14ac:dyDescent="0.2">
      <c r="B44" t="s">
        <v>244</v>
      </c>
      <c r="C44">
        <v>1970</v>
      </c>
      <c r="D44">
        <v>5</v>
      </c>
      <c r="E44">
        <v>2.0192256</v>
      </c>
      <c r="F44">
        <v>1.9212480000000003</v>
      </c>
      <c r="G44">
        <v>1.6343040000000002</v>
      </c>
      <c r="H44">
        <v>2.0832000000000002</v>
      </c>
    </row>
    <row r="45" spans="2:8" x14ac:dyDescent="0.2">
      <c r="B45" t="s">
        <v>244</v>
      </c>
      <c r="C45">
        <v>1971</v>
      </c>
      <c r="D45">
        <v>5</v>
      </c>
      <c r="E45">
        <v>2.0369663999999998</v>
      </c>
      <c r="F45">
        <v>1.8506879999999999</v>
      </c>
      <c r="G45">
        <v>2.2014720000000003</v>
      </c>
      <c r="H45">
        <v>1.9891200000000002</v>
      </c>
    </row>
    <row r="46" spans="2:8" x14ac:dyDescent="0.2">
      <c r="B46" t="s">
        <v>244</v>
      </c>
      <c r="C46">
        <v>1972</v>
      </c>
      <c r="D46">
        <v>5</v>
      </c>
      <c r="E46">
        <v>1.9579391999999998</v>
      </c>
      <c r="F46">
        <v>2.2478400000000001</v>
      </c>
      <c r="G46">
        <v>2.3573759999999999</v>
      </c>
      <c r="H46">
        <v>2.4931200000000002</v>
      </c>
    </row>
    <row r="47" spans="2:8" x14ac:dyDescent="0.2">
      <c r="B47" t="s">
        <v>244</v>
      </c>
      <c r="C47">
        <v>1973</v>
      </c>
      <c r="D47">
        <v>5</v>
      </c>
      <c r="E47">
        <v>2.3966208</v>
      </c>
      <c r="F47">
        <v>2.5159679999999995</v>
      </c>
      <c r="G47">
        <v>2.6261760000000001</v>
      </c>
      <c r="H47">
        <v>2.9097600000000003</v>
      </c>
    </row>
    <row r="48" spans="2:8" x14ac:dyDescent="0.2">
      <c r="B48" t="s">
        <v>244</v>
      </c>
      <c r="C48">
        <v>1974</v>
      </c>
      <c r="D48">
        <v>5</v>
      </c>
      <c r="E48">
        <v>2.7111167999999997</v>
      </c>
      <c r="F48">
        <v>2.8425600000000002</v>
      </c>
      <c r="G48">
        <v>2.9568000000000003</v>
      </c>
      <c r="H48">
        <v>2.0428800000000003</v>
      </c>
    </row>
    <row r="49" spans="2:8" x14ac:dyDescent="0.2">
      <c r="B49" t="s">
        <v>244</v>
      </c>
      <c r="C49">
        <v>1975</v>
      </c>
      <c r="D49">
        <v>5</v>
      </c>
      <c r="E49">
        <v>2.7643392000000002</v>
      </c>
      <c r="F49">
        <v>2.8304640000000005</v>
      </c>
      <c r="G49">
        <v>2.9783040000000001</v>
      </c>
      <c r="H49">
        <v>3.2121600000000003</v>
      </c>
    </row>
    <row r="50" spans="2:8" x14ac:dyDescent="0.2">
      <c r="B50" t="s">
        <v>244</v>
      </c>
      <c r="C50">
        <v>1976</v>
      </c>
      <c r="D50">
        <v>5</v>
      </c>
      <c r="E50">
        <v>3.0352896000000005</v>
      </c>
      <c r="F50">
        <v>3.1973760000000002</v>
      </c>
      <c r="G50">
        <v>3.2659200000000004</v>
      </c>
      <c r="H50">
        <v>3.0441600000000002</v>
      </c>
    </row>
    <row r="51" spans="2:8" x14ac:dyDescent="0.2">
      <c r="B51" t="s">
        <v>244</v>
      </c>
      <c r="C51">
        <v>1977</v>
      </c>
      <c r="D51">
        <v>5</v>
      </c>
      <c r="E51">
        <v>3.2884992</v>
      </c>
      <c r="F51">
        <v>3.3626880000000003</v>
      </c>
      <c r="G51">
        <v>3.3196800000000004</v>
      </c>
      <c r="H51">
        <v>1.5993600000000001</v>
      </c>
    </row>
    <row r="52" spans="2:8" x14ac:dyDescent="0.2">
      <c r="B52" t="s">
        <v>244</v>
      </c>
      <c r="C52">
        <v>1978</v>
      </c>
      <c r="D52">
        <v>5</v>
      </c>
      <c r="E52">
        <v>3.0739968000000002</v>
      </c>
      <c r="F52">
        <v>2.9695680000000002</v>
      </c>
      <c r="G52">
        <v>3.1422719999999997</v>
      </c>
      <c r="H52">
        <v>2.2646400000000004</v>
      </c>
    </row>
    <row r="53" spans="2:8" x14ac:dyDescent="0.2">
      <c r="B53" t="s">
        <v>244</v>
      </c>
      <c r="C53">
        <v>1979</v>
      </c>
      <c r="D53">
        <v>5</v>
      </c>
      <c r="E53">
        <v>2.919168</v>
      </c>
      <c r="F53">
        <v>3.0360960000000001</v>
      </c>
      <c r="G53">
        <v>2.7632640000000004</v>
      </c>
      <c r="H53">
        <v>3.3801600000000005</v>
      </c>
    </row>
    <row r="54" spans="2:8" x14ac:dyDescent="0.2">
      <c r="B54" t="s">
        <v>244</v>
      </c>
      <c r="C54">
        <v>1980</v>
      </c>
      <c r="D54">
        <v>5</v>
      </c>
      <c r="E54">
        <v>3.2401152000000004</v>
      </c>
      <c r="F54">
        <v>3.0864959999999999</v>
      </c>
      <c r="G54">
        <v>2.8976640000000002</v>
      </c>
      <c r="H54">
        <v>2.4864000000000002</v>
      </c>
    </row>
    <row r="55" spans="2:8" x14ac:dyDescent="0.2">
      <c r="B55" t="s">
        <v>244</v>
      </c>
      <c r="C55">
        <v>1981</v>
      </c>
      <c r="D55">
        <v>5</v>
      </c>
      <c r="E55">
        <v>3.0659327999999997</v>
      </c>
      <c r="F55">
        <v>2.919168</v>
      </c>
      <c r="G55">
        <v>3.2524800000000003</v>
      </c>
      <c r="H55">
        <v>2.1907200000000002</v>
      </c>
    </row>
    <row r="56" spans="2:8" x14ac:dyDescent="0.2">
      <c r="B56" t="s">
        <v>244</v>
      </c>
      <c r="C56">
        <v>1982</v>
      </c>
      <c r="D56">
        <v>5</v>
      </c>
      <c r="E56">
        <v>2.8611072000000002</v>
      </c>
      <c r="F56">
        <v>3.0965760000000007</v>
      </c>
      <c r="G56">
        <v>3.222912</v>
      </c>
      <c r="H56">
        <v>2.7081600000000003</v>
      </c>
    </row>
    <row r="57" spans="2:8" x14ac:dyDescent="0.2">
      <c r="B57" t="s">
        <v>244</v>
      </c>
      <c r="C57">
        <v>1983</v>
      </c>
      <c r="D57">
        <v>5</v>
      </c>
      <c r="E57">
        <v>3.1272192000000003</v>
      </c>
      <c r="F57">
        <v>3.2296320000000005</v>
      </c>
      <c r="G57">
        <v>2.9541120000000003</v>
      </c>
      <c r="H57">
        <v>1.7068800000000002</v>
      </c>
    </row>
    <row r="58" spans="2:8" x14ac:dyDescent="0.2">
      <c r="B58" t="s">
        <v>244</v>
      </c>
      <c r="C58">
        <v>1984</v>
      </c>
      <c r="D58">
        <v>5</v>
      </c>
      <c r="E58">
        <v>2.9933568000000004</v>
      </c>
      <c r="F58">
        <v>2.7276480000000003</v>
      </c>
      <c r="G58">
        <v>2.6423039999999998</v>
      </c>
      <c r="H58">
        <v>2.1907200000000002</v>
      </c>
    </row>
    <row r="59" spans="2:8" x14ac:dyDescent="0.2">
      <c r="B59" t="s">
        <v>244</v>
      </c>
      <c r="C59">
        <v>1985</v>
      </c>
      <c r="D59">
        <v>5</v>
      </c>
      <c r="E59">
        <v>2.7078912000000002</v>
      </c>
      <c r="F59">
        <v>2.638944</v>
      </c>
      <c r="G59">
        <v>2.6423039999999998</v>
      </c>
      <c r="H59">
        <v>1.5724800000000003</v>
      </c>
    </row>
    <row r="60" spans="2:8" x14ac:dyDescent="0.2">
      <c r="B60" t="s">
        <v>244</v>
      </c>
      <c r="C60">
        <v>1986</v>
      </c>
      <c r="D60">
        <v>5</v>
      </c>
      <c r="E60">
        <v>2.4885503999999998</v>
      </c>
      <c r="F60">
        <v>2.4534720000000001</v>
      </c>
      <c r="G60">
        <v>2.1880320000000002</v>
      </c>
      <c r="H60">
        <v>1.4313600000000002</v>
      </c>
    </row>
    <row r="61" spans="2:8" x14ac:dyDescent="0.2">
      <c r="B61" t="s">
        <v>244</v>
      </c>
      <c r="C61">
        <v>1987</v>
      </c>
      <c r="D61">
        <v>5</v>
      </c>
      <c r="E61">
        <v>2.3063039999999999</v>
      </c>
      <c r="F61">
        <v>2.0704320000000003</v>
      </c>
      <c r="G61">
        <v>2.0778240000000006</v>
      </c>
      <c r="H61">
        <v>0.82656000000000007</v>
      </c>
    </row>
    <row r="62" spans="2:8" x14ac:dyDescent="0.2">
      <c r="B62" t="s">
        <v>244</v>
      </c>
      <c r="C62">
        <v>1988</v>
      </c>
      <c r="D62">
        <v>5</v>
      </c>
      <c r="E62">
        <v>1.8547199999999999</v>
      </c>
      <c r="F62">
        <v>1.8063360000000002</v>
      </c>
      <c r="G62">
        <v>1.5321600000000002</v>
      </c>
      <c r="H62">
        <v>1.9958400000000001</v>
      </c>
    </row>
    <row r="63" spans="2:8" x14ac:dyDescent="0.2">
      <c r="B63" t="s">
        <v>244</v>
      </c>
      <c r="C63">
        <v>1989</v>
      </c>
      <c r="D63">
        <v>5</v>
      </c>
      <c r="E63">
        <v>1.9240704000000002</v>
      </c>
      <c r="F63">
        <v>1.7478720000000001</v>
      </c>
      <c r="G63">
        <v>1.7015040000000003</v>
      </c>
      <c r="H63">
        <v>1.6847040000000002</v>
      </c>
    </row>
    <row r="64" spans="2:8" x14ac:dyDescent="0.2">
      <c r="B64" t="s">
        <v>244</v>
      </c>
      <c r="C64">
        <v>1990</v>
      </c>
      <c r="D64">
        <v>5</v>
      </c>
      <c r="E64">
        <v>1.80262656</v>
      </c>
      <c r="F64">
        <v>1.7815392000000001</v>
      </c>
      <c r="G64">
        <v>1.8028415999999998</v>
      </c>
      <c r="H64">
        <v>2.1638400000000004</v>
      </c>
    </row>
    <row r="65" spans="2:8" x14ac:dyDescent="0.2">
      <c r="B65" t="s">
        <v>244</v>
      </c>
      <c r="C65">
        <v>1991</v>
      </c>
      <c r="D65">
        <v>5</v>
      </c>
      <c r="E65">
        <v>1.94455296</v>
      </c>
      <c r="F65">
        <v>2.0012832</v>
      </c>
      <c r="G65">
        <v>2.3377536000000001</v>
      </c>
      <c r="H65">
        <v>2.8291200000000005</v>
      </c>
    </row>
    <row r="66" spans="2:8" x14ac:dyDescent="0.2">
      <c r="B66" t="s">
        <v>244</v>
      </c>
      <c r="C66">
        <v>1992</v>
      </c>
      <c r="D66">
        <v>5</v>
      </c>
      <c r="E66">
        <v>2.2800153600000002</v>
      </c>
      <c r="F66">
        <v>2.6020512000000005</v>
      </c>
      <c r="G66">
        <v>2.6710656000000004</v>
      </c>
      <c r="H66">
        <v>2.1220819200000007</v>
      </c>
    </row>
    <row r="67" spans="2:8" x14ac:dyDescent="0.2">
      <c r="B67" t="s">
        <v>244</v>
      </c>
      <c r="C67">
        <v>1993</v>
      </c>
      <c r="D67">
        <v>5</v>
      </c>
      <c r="E67">
        <v>2.5909406208000001</v>
      </c>
      <c r="F67">
        <v>2.6399237760000003</v>
      </c>
      <c r="G67">
        <v>2.8460167680000006</v>
      </c>
      <c r="H67">
        <v>2.4825561600000001</v>
      </c>
    </row>
    <row r="68" spans="2:8" x14ac:dyDescent="0.2">
      <c r="B68" t="s">
        <v>244</v>
      </c>
      <c r="C68">
        <v>1994</v>
      </c>
      <c r="D68">
        <v>5</v>
      </c>
      <c r="E68">
        <v>2.7077524992000002</v>
      </c>
      <c r="F68">
        <v>2.8792794240000004</v>
      </c>
      <c r="G68">
        <v>2.9735032320000001</v>
      </c>
      <c r="H68">
        <v>2.1269606400000001</v>
      </c>
    </row>
    <row r="69" spans="2:8" x14ac:dyDescent="0.2">
      <c r="B69" t="s">
        <v>244</v>
      </c>
      <c r="C69">
        <v>1995</v>
      </c>
      <c r="D69">
        <v>5</v>
      </c>
      <c r="E69">
        <v>2.8138940928</v>
      </c>
      <c r="F69">
        <v>2.8682156160000001</v>
      </c>
      <c r="G69">
        <v>2.6926394880000006</v>
      </c>
      <c r="H69">
        <v>0.57160991999999999</v>
      </c>
    </row>
    <row r="70" spans="2:8" x14ac:dyDescent="0.2">
      <c r="B70" t="s">
        <v>244</v>
      </c>
      <c r="C70">
        <v>1996</v>
      </c>
      <c r="D70">
        <v>5</v>
      </c>
      <c r="E70">
        <v>2.4317588736000002</v>
      </c>
      <c r="F70">
        <v>2.1909625920000004</v>
      </c>
      <c r="G70">
        <v>2.072450688</v>
      </c>
      <c r="H70">
        <v>1.61616</v>
      </c>
    </row>
    <row r="71" spans="2:8" x14ac:dyDescent="0.2">
      <c r="B71" t="s">
        <v>244</v>
      </c>
      <c r="C71">
        <v>1997</v>
      </c>
      <c r="D71">
        <v>5</v>
      </c>
      <c r="E71">
        <v>2.1406484736000002</v>
      </c>
      <c r="F71">
        <v>2.0391860159999999</v>
      </c>
      <c r="G71">
        <v>1.7258922240000001</v>
      </c>
      <c r="H71">
        <v>4.2067200000000007</v>
      </c>
    </row>
    <row r="72" spans="2:8" x14ac:dyDescent="0.2">
      <c r="B72" t="s">
        <v>244</v>
      </c>
      <c r="C72">
        <v>1998</v>
      </c>
      <c r="D72">
        <v>5</v>
      </c>
      <c r="E72">
        <v>2.6409616127999995</v>
      </c>
      <c r="F72">
        <v>2.5564351680000006</v>
      </c>
      <c r="G72">
        <v>2.5577959680000002</v>
      </c>
      <c r="H72">
        <v>2.5092480000000004</v>
      </c>
    </row>
    <row r="73" spans="2:8" x14ac:dyDescent="0.2">
      <c r="B73" t="s">
        <v>244</v>
      </c>
      <c r="C73">
        <v>1999</v>
      </c>
      <c r="D73">
        <v>5</v>
      </c>
      <c r="E73">
        <v>2.6473676544</v>
      </c>
      <c r="F73">
        <v>2.6711213760000003</v>
      </c>
      <c r="G73">
        <v>3.3328512000000003</v>
      </c>
      <c r="H73">
        <v>3.551153422294417</v>
      </c>
    </row>
    <row r="74" spans="2:8" x14ac:dyDescent="0.2">
      <c r="B74" t="s">
        <v>244</v>
      </c>
      <c r="C74">
        <v>2000</v>
      </c>
      <c r="D74">
        <v>5</v>
      </c>
      <c r="E74">
        <v>2.9891739221506604</v>
      </c>
      <c r="F74">
        <v>3.5649844266883255</v>
      </c>
      <c r="G74">
        <v>4.1068485689177674</v>
      </c>
      <c r="H74">
        <v>2.5615112494829271</v>
      </c>
    </row>
    <row r="75" spans="2:8" x14ac:dyDescent="0.2">
      <c r="B75" t="s">
        <v>244</v>
      </c>
      <c r="C75">
        <v>2001</v>
      </c>
      <c r="D75">
        <v>5</v>
      </c>
      <c r="E75">
        <v>3.4667502412265629</v>
      </c>
      <c r="F75">
        <v>3.8485898015332034</v>
      </c>
      <c r="G75">
        <v>3.4487650687109377</v>
      </c>
      <c r="H75">
        <v>1.8839712749268296</v>
      </c>
    </row>
    <row r="76" spans="2:8" x14ac:dyDescent="0.2">
      <c r="B76" t="s">
        <v>244</v>
      </c>
      <c r="C76">
        <v>2002</v>
      </c>
      <c r="D76">
        <v>5</v>
      </c>
      <c r="E76">
        <v>3.5310249472090018</v>
      </c>
      <c r="F76">
        <v>3.1517651840112522</v>
      </c>
      <c r="G76">
        <v>3.198654378681669</v>
      </c>
      <c r="H76">
        <v>2.7361152</v>
      </c>
    </row>
    <row r="77" spans="2:8" x14ac:dyDescent="0.2">
      <c r="B77" t="s">
        <v>244</v>
      </c>
      <c r="C77">
        <v>2003</v>
      </c>
      <c r="D77">
        <v>5</v>
      </c>
      <c r="E77">
        <v>3.1780797952090016</v>
      </c>
      <c r="F77">
        <v>3.2198253440112516</v>
      </c>
      <c r="G77">
        <v>2.8726390897639029</v>
      </c>
      <c r="H77">
        <v>3.9984000000000006</v>
      </c>
    </row>
    <row r="78" spans="2:8" x14ac:dyDescent="0.2">
      <c r="B78" t="s">
        <v>244</v>
      </c>
      <c r="C78">
        <v>2004</v>
      </c>
      <c r="D78">
        <v>5</v>
      </c>
      <c r="E78">
        <v>3.5354762752090014</v>
      </c>
      <c r="F78">
        <v>3.353999317322927</v>
      </c>
      <c r="G78">
        <v>3.4473945899707314</v>
      </c>
      <c r="H78">
        <v>3.7334107317073175</v>
      </c>
    </row>
    <row r="79" spans="2:8" x14ac:dyDescent="0.2">
      <c r="B79" t="s">
        <v>244</v>
      </c>
      <c r="C79">
        <v>2005</v>
      </c>
      <c r="D79">
        <v>5</v>
      </c>
      <c r="E79">
        <v>3.5792180294680978</v>
      </c>
      <c r="F79">
        <v>3.705569161990244</v>
      </c>
      <c r="G79">
        <v>4.1871703726829272</v>
      </c>
      <c r="H79">
        <v>2.5536000000000003</v>
      </c>
    </row>
    <row r="80" spans="2:8" x14ac:dyDescent="0.2">
      <c r="B80" t="s">
        <v>244</v>
      </c>
      <c r="C80">
        <v>2006</v>
      </c>
      <c r="D80">
        <v>5</v>
      </c>
      <c r="E80">
        <v>3.5773193295921955</v>
      </c>
      <c r="F80">
        <v>3.9064577795121957</v>
      </c>
      <c r="G80">
        <v>4.1141642926829274</v>
      </c>
      <c r="H80">
        <v>3.0295316786739295</v>
      </c>
    </row>
    <row r="81" spans="2:8" x14ac:dyDescent="0.2">
      <c r="B81" t="s">
        <v>244</v>
      </c>
      <c r="C81">
        <v>2007</v>
      </c>
      <c r="D81">
        <v>5</v>
      </c>
      <c r="E81">
        <v>3.8522538264914998</v>
      </c>
      <c r="F81">
        <v>3.9944827231143747</v>
      </c>
      <c r="G81">
        <v>3.7266169641524987</v>
      </c>
      <c r="H81">
        <v>0.32182080000000002</v>
      </c>
    </row>
    <row r="82" spans="2:8" x14ac:dyDescent="0.2">
      <c r="B82" t="s">
        <v>244</v>
      </c>
      <c r="C82">
        <v>2008</v>
      </c>
      <c r="D82">
        <v>5</v>
      </c>
      <c r="E82">
        <v>3.2728231704914994</v>
      </c>
      <c r="F82">
        <v>2.891508963114374</v>
      </c>
      <c r="G82">
        <v>2.3619809914695717</v>
      </c>
      <c r="H82">
        <v>3.0815904000000005</v>
      </c>
    </row>
    <row r="83" spans="2:8" x14ac:dyDescent="0.2">
      <c r="B83" t="s">
        <v>244</v>
      </c>
      <c r="C83">
        <v>2009</v>
      </c>
      <c r="D83">
        <v>5</v>
      </c>
      <c r="E83">
        <v>3.0527888664914991</v>
      </c>
      <c r="F83">
        <v>2.6959628636021788</v>
      </c>
      <c r="G83">
        <v>2.5731771514695718</v>
      </c>
      <c r="H83">
        <v>0.55574400000000002</v>
      </c>
    </row>
    <row r="84" spans="2:8" x14ac:dyDescent="0.2">
      <c r="B84" t="s">
        <v>244</v>
      </c>
      <c r="C84">
        <v>2010</v>
      </c>
      <c r="D84">
        <v>5</v>
      </c>
      <c r="E84">
        <v>2.2901488508817436</v>
      </c>
      <c r="F84">
        <v>2.0966060636021786</v>
      </c>
      <c r="G84">
        <v>1.5836620800000001</v>
      </c>
      <c r="H84">
        <v>2.4875879735488327</v>
      </c>
    </row>
    <row r="85" spans="2:8" x14ac:dyDescent="0.2">
      <c r="B85" t="s">
        <v>244</v>
      </c>
      <c r="C85">
        <v>2011</v>
      </c>
      <c r="D85">
        <v>5</v>
      </c>
      <c r="E85">
        <v>2.2743059645334625</v>
      </c>
      <c r="F85">
        <v>1.9340229520646499</v>
      </c>
      <c r="G85">
        <v>2.4499689494195329</v>
      </c>
      <c r="H85">
        <v>1.6005716341160345</v>
      </c>
    </row>
    <row r="86" spans="2:8" x14ac:dyDescent="0.2">
      <c r="B86" t="s">
        <v>244</v>
      </c>
      <c r="C86">
        <v>2012</v>
      </c>
      <c r="D86">
        <v>5</v>
      </c>
      <c r="E86">
        <v>1.9313555538395684</v>
      </c>
      <c r="F86">
        <v>2.31764820229946</v>
      </c>
      <c r="G86">
        <v>1.8575614430659471</v>
      </c>
      <c r="H86">
        <v>3.1362240000000008</v>
      </c>
    </row>
    <row r="87" spans="2:8" x14ac:dyDescent="0.2">
      <c r="B87" t="s">
        <v>244</v>
      </c>
      <c r="C87">
        <v>2013</v>
      </c>
      <c r="D87">
        <v>5</v>
      </c>
      <c r="E87">
        <v>2.606812321839568</v>
      </c>
      <c r="F87">
        <v>2.3340382822994603</v>
      </c>
      <c r="G87">
        <v>2.8897534430659468</v>
      </c>
      <c r="H87">
        <v>3.3216960000000002</v>
      </c>
    </row>
    <row r="88" spans="2:8" x14ac:dyDescent="0.2">
      <c r="B88" t="s">
        <v>244</v>
      </c>
      <c r="C88">
        <v>2014</v>
      </c>
      <c r="D88">
        <v>5</v>
      </c>
      <c r="E88">
        <v>2.6644376658395683</v>
      </c>
      <c r="F88">
        <v>3.1638238822994604</v>
      </c>
      <c r="G88">
        <v>3.223396653646414</v>
      </c>
      <c r="H88">
        <v>2.1470220781476925</v>
      </c>
    </row>
    <row r="89" spans="2:8" x14ac:dyDescent="0.2">
      <c r="B89" t="s">
        <v>244</v>
      </c>
      <c r="C89">
        <v>2015</v>
      </c>
      <c r="D89">
        <v>5</v>
      </c>
      <c r="E89">
        <v>3.0463444045950143</v>
      </c>
      <c r="F89">
        <v>3.061654113679118</v>
      </c>
      <c r="G89">
        <v>3.4419768312590775</v>
      </c>
      <c r="H89">
        <v>3.8699215818500159</v>
      </c>
    </row>
    <row r="90" spans="2:8" x14ac:dyDescent="0.2">
      <c r="B90" t="s">
        <v>244</v>
      </c>
      <c r="C90">
        <v>2016</v>
      </c>
      <c r="D90">
        <v>5</v>
      </c>
      <c r="E90">
        <v>3.378104470587298</v>
      </c>
      <c r="F90">
        <v>3.7424590979993124</v>
      </c>
      <c r="G90">
        <v>3.7354558639990834</v>
      </c>
      <c r="H90">
        <v>3.2057372160000002</v>
      </c>
    </row>
    <row r="91" spans="2:8" x14ac:dyDescent="0.2">
      <c r="B91" t="s">
        <v>244</v>
      </c>
      <c r="C91">
        <v>1930</v>
      </c>
      <c r="D91">
        <v>2</v>
      </c>
      <c r="E91" t="s">
        <v>17</v>
      </c>
      <c r="F91" t="s">
        <v>17</v>
      </c>
      <c r="G91" t="s">
        <v>17</v>
      </c>
      <c r="H91">
        <v>0.53088000000000002</v>
      </c>
    </row>
    <row r="92" spans="2:8" x14ac:dyDescent="0.2">
      <c r="B92" t="s">
        <v>244</v>
      </c>
      <c r="C92">
        <v>1931</v>
      </c>
      <c r="D92">
        <v>2</v>
      </c>
      <c r="E92" t="s">
        <v>17</v>
      </c>
      <c r="F92" t="s">
        <v>17</v>
      </c>
      <c r="G92" t="s">
        <v>17</v>
      </c>
      <c r="H92">
        <v>1.7203200000000001</v>
      </c>
    </row>
    <row r="93" spans="2:8" x14ac:dyDescent="0.2">
      <c r="B93" t="s">
        <v>244</v>
      </c>
      <c r="C93">
        <v>1932</v>
      </c>
      <c r="D93">
        <v>2</v>
      </c>
      <c r="E93" t="s">
        <v>17</v>
      </c>
      <c r="F93" t="s">
        <v>17</v>
      </c>
      <c r="G93" t="s">
        <v>17</v>
      </c>
      <c r="H93">
        <v>1.2969600000000001</v>
      </c>
    </row>
    <row r="94" spans="2:8" x14ac:dyDescent="0.2">
      <c r="B94" t="s">
        <v>244</v>
      </c>
      <c r="C94">
        <v>1933</v>
      </c>
      <c r="D94">
        <v>2</v>
      </c>
      <c r="E94" t="s">
        <v>17</v>
      </c>
      <c r="F94" t="s">
        <v>17</v>
      </c>
      <c r="G94">
        <v>1.4192639999999999</v>
      </c>
      <c r="H94">
        <v>0.82656000000000007</v>
      </c>
    </row>
    <row r="95" spans="2:8" x14ac:dyDescent="0.2">
      <c r="B95" t="s">
        <v>244</v>
      </c>
      <c r="C95">
        <v>1934</v>
      </c>
      <c r="D95">
        <v>2</v>
      </c>
      <c r="E95" t="s">
        <v>17</v>
      </c>
      <c r="F95">
        <v>1.312416</v>
      </c>
      <c r="G95">
        <v>1.5375360000000002</v>
      </c>
      <c r="H95">
        <v>0.85344000000000009</v>
      </c>
    </row>
    <row r="96" spans="2:8" x14ac:dyDescent="0.2">
      <c r="B96" t="s">
        <v>244</v>
      </c>
      <c r="C96">
        <v>1935</v>
      </c>
      <c r="D96">
        <v>2</v>
      </c>
      <c r="E96">
        <v>1.2547583999999998</v>
      </c>
      <c r="F96">
        <v>1.4091840000000002</v>
      </c>
      <c r="G96">
        <v>1.1907839999999998</v>
      </c>
      <c r="H96">
        <v>0.94080000000000008</v>
      </c>
    </row>
    <row r="97" spans="2:8" x14ac:dyDescent="0.2">
      <c r="B97" t="s">
        <v>244</v>
      </c>
      <c r="C97">
        <v>1936</v>
      </c>
      <c r="D97">
        <v>2</v>
      </c>
      <c r="E97">
        <v>1.3531392000000002</v>
      </c>
      <c r="F97">
        <v>1.1753280000000002</v>
      </c>
      <c r="G97">
        <v>1.0483199999999999</v>
      </c>
      <c r="H97">
        <v>1.2969600000000001</v>
      </c>
    </row>
    <row r="98" spans="2:8" x14ac:dyDescent="0.2">
      <c r="B98" t="s">
        <v>244</v>
      </c>
      <c r="C98">
        <v>1937</v>
      </c>
      <c r="D98">
        <v>2</v>
      </c>
      <c r="E98">
        <v>1.2515328000000001</v>
      </c>
      <c r="F98">
        <v>1.1753280000000002</v>
      </c>
      <c r="G98">
        <v>1.2364800000000002</v>
      </c>
      <c r="H98">
        <v>1.4784000000000002</v>
      </c>
    </row>
    <row r="99" spans="2:8" x14ac:dyDescent="0.2">
      <c r="B99" t="s">
        <v>244</v>
      </c>
      <c r="C99">
        <v>1938</v>
      </c>
      <c r="D99">
        <v>2</v>
      </c>
      <c r="E99">
        <v>1.2950784</v>
      </c>
      <c r="F99">
        <v>1.3708800000000003</v>
      </c>
      <c r="G99">
        <v>1.486464</v>
      </c>
      <c r="H99">
        <v>0.22848000000000002</v>
      </c>
    </row>
    <row r="100" spans="2:8" x14ac:dyDescent="0.2">
      <c r="B100" t="s">
        <v>244</v>
      </c>
      <c r="C100">
        <v>1939</v>
      </c>
      <c r="D100">
        <v>2</v>
      </c>
      <c r="E100">
        <v>1.1515392000000002</v>
      </c>
      <c r="F100">
        <v>1.1833920000000002</v>
      </c>
      <c r="G100">
        <v>1.2015360000000002</v>
      </c>
      <c r="H100">
        <v>1.0281600000000002</v>
      </c>
    </row>
    <row r="101" spans="2:8" x14ac:dyDescent="0.2">
      <c r="B101" t="s">
        <v>244</v>
      </c>
      <c r="C101">
        <v>1940</v>
      </c>
      <c r="D101">
        <v>2</v>
      </c>
      <c r="E101">
        <v>1.1934720000000003</v>
      </c>
      <c r="F101">
        <v>1.2096</v>
      </c>
      <c r="G101">
        <v>1.0940160000000001</v>
      </c>
      <c r="H101">
        <v>1.0214400000000001</v>
      </c>
    </row>
    <row r="102" spans="2:8" x14ac:dyDescent="0.2">
      <c r="B102" t="s">
        <v>244</v>
      </c>
      <c r="C102">
        <v>1941</v>
      </c>
      <c r="D102">
        <v>2</v>
      </c>
      <c r="E102">
        <v>1.2128255999999999</v>
      </c>
      <c r="F102">
        <v>1.1269440000000002</v>
      </c>
      <c r="G102">
        <v>0.91123200000000004</v>
      </c>
      <c r="H102">
        <v>6.0480000000000006E-2</v>
      </c>
    </row>
    <row r="103" spans="2:8" x14ac:dyDescent="0.2">
      <c r="B103" t="s">
        <v>244</v>
      </c>
      <c r="C103">
        <v>1942</v>
      </c>
      <c r="D103">
        <v>2</v>
      </c>
      <c r="E103">
        <v>0.91607040000000017</v>
      </c>
      <c r="F103">
        <v>0.70156800000000008</v>
      </c>
      <c r="G103">
        <v>0.84403200000000012</v>
      </c>
      <c r="H103">
        <v>0.17472000000000001</v>
      </c>
    </row>
    <row r="104" spans="2:8" x14ac:dyDescent="0.2">
      <c r="B104" t="s">
        <v>244</v>
      </c>
      <c r="C104">
        <v>1943</v>
      </c>
      <c r="D104">
        <v>2</v>
      </c>
      <c r="E104">
        <v>0.60318720000000015</v>
      </c>
      <c r="F104">
        <v>0.68544000000000016</v>
      </c>
      <c r="G104">
        <v>0.5026560000000001</v>
      </c>
      <c r="H104">
        <v>0.28896000000000005</v>
      </c>
    </row>
    <row r="105" spans="2:8" x14ac:dyDescent="0.2">
      <c r="B105" t="s">
        <v>244</v>
      </c>
      <c r="C105">
        <v>1944</v>
      </c>
      <c r="D105">
        <v>2</v>
      </c>
      <c r="E105">
        <v>0.6177024000000001</v>
      </c>
      <c r="F105">
        <v>0.46368000000000009</v>
      </c>
      <c r="G105">
        <v>0.20966400000000002</v>
      </c>
      <c r="H105">
        <v>1.0819200000000002</v>
      </c>
    </row>
    <row r="106" spans="2:8" x14ac:dyDescent="0.2">
      <c r="B106" t="s">
        <v>244</v>
      </c>
      <c r="C106">
        <v>1945</v>
      </c>
      <c r="D106">
        <v>2</v>
      </c>
      <c r="E106">
        <v>0.63060480000000008</v>
      </c>
      <c r="F106">
        <v>0.48182400000000009</v>
      </c>
      <c r="G106">
        <v>0.61824000000000012</v>
      </c>
      <c r="H106">
        <v>0.45024000000000008</v>
      </c>
    </row>
    <row r="107" spans="2:8" x14ac:dyDescent="0.2">
      <c r="B107" t="s">
        <v>244</v>
      </c>
      <c r="C107">
        <v>1946</v>
      </c>
      <c r="D107">
        <v>2</v>
      </c>
      <c r="E107">
        <v>0.49351680000000009</v>
      </c>
      <c r="F107">
        <v>0.59875200000000006</v>
      </c>
      <c r="G107">
        <v>0.7284480000000001</v>
      </c>
      <c r="H107">
        <v>0.78624000000000016</v>
      </c>
    </row>
    <row r="108" spans="2:8" x14ac:dyDescent="0.2">
      <c r="B108" t="s">
        <v>244</v>
      </c>
      <c r="C108">
        <v>1947</v>
      </c>
      <c r="D108">
        <v>2</v>
      </c>
      <c r="E108">
        <v>0.66769920000000016</v>
      </c>
      <c r="F108">
        <v>0.78220800000000024</v>
      </c>
      <c r="G108">
        <v>0.92736000000000018</v>
      </c>
      <c r="H108">
        <v>1.2566400000000002</v>
      </c>
    </row>
    <row r="109" spans="2:8" x14ac:dyDescent="0.2">
      <c r="B109" t="s">
        <v>244</v>
      </c>
      <c r="C109">
        <v>1948</v>
      </c>
      <c r="D109">
        <v>2</v>
      </c>
      <c r="E109">
        <v>0.92736000000000018</v>
      </c>
      <c r="F109">
        <v>1.0725120000000001</v>
      </c>
      <c r="G109">
        <v>0.99724800000000013</v>
      </c>
      <c r="H109">
        <v>1.2163200000000001</v>
      </c>
    </row>
    <row r="110" spans="2:8" x14ac:dyDescent="0.2">
      <c r="B110" t="s">
        <v>244</v>
      </c>
      <c r="C110">
        <v>1949</v>
      </c>
      <c r="D110">
        <v>2</v>
      </c>
      <c r="E110">
        <v>1.1499264000000002</v>
      </c>
      <c r="F110">
        <v>1.112832</v>
      </c>
      <c r="G110">
        <v>1.3036799999999999</v>
      </c>
      <c r="H110">
        <v>0.65856000000000003</v>
      </c>
    </row>
    <row r="111" spans="2:8" x14ac:dyDescent="0.2">
      <c r="B111" t="s">
        <v>244</v>
      </c>
      <c r="C111">
        <v>1950</v>
      </c>
      <c r="D111">
        <v>2</v>
      </c>
      <c r="E111">
        <v>1.0483199999999999</v>
      </c>
      <c r="F111">
        <v>1.1753280000000002</v>
      </c>
      <c r="G111">
        <v>1.2526080000000002</v>
      </c>
      <c r="H111">
        <v>1.36416</v>
      </c>
    </row>
    <row r="112" spans="2:8" x14ac:dyDescent="0.2">
      <c r="B112" t="s">
        <v>244</v>
      </c>
      <c r="C112">
        <v>1951</v>
      </c>
      <c r="D112">
        <v>2</v>
      </c>
      <c r="E112">
        <v>1.2676608</v>
      </c>
      <c r="F112">
        <v>1.3487039999999999</v>
      </c>
      <c r="G112">
        <v>1.2956159999999999</v>
      </c>
      <c r="H112">
        <v>0.56447999999999998</v>
      </c>
    </row>
    <row r="113" spans="2:8" x14ac:dyDescent="0.2">
      <c r="B113" t="s">
        <v>244</v>
      </c>
      <c r="C113">
        <v>1952</v>
      </c>
      <c r="D113">
        <v>2</v>
      </c>
      <c r="E113">
        <v>1.2144383999999999</v>
      </c>
      <c r="F113">
        <v>1.1410560000000001</v>
      </c>
      <c r="G113">
        <v>1.03488</v>
      </c>
      <c r="H113">
        <v>0.58464000000000005</v>
      </c>
    </row>
    <row r="114" spans="2:8" x14ac:dyDescent="0.2">
      <c r="B114" t="s">
        <v>244</v>
      </c>
      <c r="C114">
        <v>1953</v>
      </c>
      <c r="D114">
        <v>2</v>
      </c>
      <c r="E114">
        <v>1.0531583999999998</v>
      </c>
      <c r="F114">
        <v>0.95155200000000006</v>
      </c>
      <c r="G114">
        <v>1.005312</v>
      </c>
      <c r="H114">
        <v>0.98784000000000016</v>
      </c>
    </row>
    <row r="115" spans="2:8" x14ac:dyDescent="0.2">
      <c r="B115" t="s">
        <v>244</v>
      </c>
      <c r="C115">
        <v>1954</v>
      </c>
      <c r="D115">
        <v>2</v>
      </c>
      <c r="E115">
        <v>0.99832320000000008</v>
      </c>
      <c r="F115">
        <v>1.0503359999999999</v>
      </c>
      <c r="G115">
        <v>0.8547840000000001</v>
      </c>
      <c r="H115">
        <v>0.85344000000000009</v>
      </c>
    </row>
    <row r="116" spans="2:8" x14ac:dyDescent="0.2">
      <c r="B116" t="s">
        <v>244</v>
      </c>
      <c r="C116">
        <v>1955</v>
      </c>
      <c r="D116">
        <v>2</v>
      </c>
      <c r="E116">
        <v>1.0450944</v>
      </c>
      <c r="F116">
        <v>0.89712000000000003</v>
      </c>
      <c r="G116">
        <v>0.97036800000000001</v>
      </c>
      <c r="H116">
        <v>0.52416000000000007</v>
      </c>
    </row>
    <row r="117" spans="2:8" x14ac:dyDescent="0.2">
      <c r="B117" t="s">
        <v>244</v>
      </c>
      <c r="C117">
        <v>1956</v>
      </c>
      <c r="D117">
        <v>2</v>
      </c>
      <c r="E117">
        <v>0.84349440000000009</v>
      </c>
      <c r="F117">
        <v>0.88502400000000003</v>
      </c>
      <c r="G117">
        <v>0.94617600000000013</v>
      </c>
      <c r="H117">
        <v>1.3171200000000001</v>
      </c>
    </row>
    <row r="118" spans="2:8" x14ac:dyDescent="0.2">
      <c r="B118" t="s">
        <v>244</v>
      </c>
      <c r="C118">
        <v>1957</v>
      </c>
      <c r="D118">
        <v>2</v>
      </c>
      <c r="E118">
        <v>1.0241280000000001</v>
      </c>
      <c r="F118">
        <v>1.1047680000000002</v>
      </c>
      <c r="G118">
        <v>1.077888</v>
      </c>
      <c r="H118">
        <v>0.89376000000000011</v>
      </c>
    </row>
    <row r="119" spans="2:8" x14ac:dyDescent="0.2">
      <c r="B119" t="s">
        <v>244</v>
      </c>
      <c r="C119">
        <v>1958</v>
      </c>
      <c r="D119">
        <v>2</v>
      </c>
      <c r="E119">
        <v>1.0983168000000001</v>
      </c>
      <c r="F119">
        <v>1.0765440000000002</v>
      </c>
      <c r="G119">
        <v>1.0940160000000001</v>
      </c>
      <c r="H119">
        <v>1.9286400000000001</v>
      </c>
    </row>
    <row r="120" spans="2:8" x14ac:dyDescent="0.2">
      <c r="B120" t="s">
        <v>244</v>
      </c>
      <c r="C120">
        <v>1959</v>
      </c>
      <c r="D120">
        <v>2</v>
      </c>
      <c r="E120">
        <v>1.3241087999999999</v>
      </c>
      <c r="F120">
        <v>1.3991040000000003</v>
      </c>
      <c r="G120">
        <v>1.6558080000000004</v>
      </c>
      <c r="H120">
        <v>1.8883200000000002</v>
      </c>
    </row>
    <row r="121" spans="2:8" x14ac:dyDescent="0.2">
      <c r="B121" t="s">
        <v>244</v>
      </c>
      <c r="C121">
        <v>1960</v>
      </c>
      <c r="D121">
        <v>2</v>
      </c>
      <c r="E121">
        <v>1.5724800000000003</v>
      </c>
      <c r="F121">
        <v>1.8083520000000002</v>
      </c>
      <c r="G121">
        <v>1.884288</v>
      </c>
      <c r="H121">
        <v>0.77280000000000004</v>
      </c>
    </row>
    <row r="122" spans="2:8" x14ac:dyDescent="0.2">
      <c r="B122" t="s">
        <v>244</v>
      </c>
      <c r="C122">
        <v>1961</v>
      </c>
      <c r="D122">
        <v>2</v>
      </c>
      <c r="E122">
        <v>1.6321536000000003</v>
      </c>
      <c r="F122">
        <v>1.6450560000000001</v>
      </c>
      <c r="G122">
        <v>1.8359039999999998</v>
      </c>
      <c r="H122">
        <v>0.7056</v>
      </c>
    </row>
    <row r="123" spans="2:8" x14ac:dyDescent="0.2">
      <c r="B123" t="s">
        <v>244</v>
      </c>
      <c r="C123">
        <v>1962</v>
      </c>
      <c r="D123">
        <v>2</v>
      </c>
      <c r="E123">
        <v>1.4853888000000002</v>
      </c>
      <c r="F123">
        <v>1.588608</v>
      </c>
      <c r="G123">
        <v>1.3466880000000001</v>
      </c>
      <c r="H123">
        <v>0.94752000000000014</v>
      </c>
    </row>
    <row r="124" spans="2:8" x14ac:dyDescent="0.2">
      <c r="B124" t="s">
        <v>244</v>
      </c>
      <c r="C124">
        <v>1963</v>
      </c>
      <c r="D124">
        <v>2</v>
      </c>
      <c r="E124">
        <v>1.4982912000000002</v>
      </c>
      <c r="F124">
        <v>1.2942720000000001</v>
      </c>
      <c r="G124">
        <v>0.97036800000000012</v>
      </c>
      <c r="H124">
        <v>1.8547200000000001</v>
      </c>
    </row>
    <row r="125" spans="2:8" x14ac:dyDescent="0.2">
      <c r="B125" t="s">
        <v>244</v>
      </c>
      <c r="C125">
        <v>1964</v>
      </c>
      <c r="D125">
        <v>2</v>
      </c>
      <c r="E125">
        <v>1.4805504000000003</v>
      </c>
      <c r="F125">
        <v>1.2841920000000002</v>
      </c>
      <c r="G125">
        <v>1.4031360000000002</v>
      </c>
      <c r="H125">
        <v>0.40320000000000006</v>
      </c>
    </row>
    <row r="126" spans="2:8" x14ac:dyDescent="0.2">
      <c r="B126" t="s">
        <v>244</v>
      </c>
      <c r="C126">
        <v>1965</v>
      </c>
      <c r="D126">
        <v>2</v>
      </c>
      <c r="E126">
        <v>1.1241216000000001</v>
      </c>
      <c r="F126">
        <v>1.1733120000000001</v>
      </c>
      <c r="G126">
        <v>1.282176</v>
      </c>
      <c r="H126">
        <v>1.7337600000000002</v>
      </c>
    </row>
    <row r="127" spans="2:8" x14ac:dyDescent="0.2">
      <c r="B127" t="s">
        <v>244</v>
      </c>
      <c r="C127">
        <v>1966</v>
      </c>
      <c r="D127">
        <v>2</v>
      </c>
      <c r="E127">
        <v>1.354752</v>
      </c>
      <c r="F127">
        <v>1.4817600000000002</v>
      </c>
      <c r="G127">
        <v>1.5966720000000001</v>
      </c>
      <c r="H127">
        <v>1.9958400000000001</v>
      </c>
    </row>
    <row r="128" spans="2:8" x14ac:dyDescent="0.2">
      <c r="B128" t="s">
        <v>244</v>
      </c>
      <c r="C128">
        <v>1967</v>
      </c>
      <c r="D128">
        <v>2</v>
      </c>
      <c r="E128">
        <v>1.6644096000000002</v>
      </c>
      <c r="F128">
        <v>1.7962560000000003</v>
      </c>
      <c r="G128">
        <v>1.6531200000000001</v>
      </c>
      <c r="H128">
        <v>0.44352000000000003</v>
      </c>
    </row>
    <row r="129" spans="2:8" x14ac:dyDescent="0.2">
      <c r="B129" t="s">
        <v>244</v>
      </c>
      <c r="C129">
        <v>1968</v>
      </c>
      <c r="D129">
        <v>2</v>
      </c>
      <c r="E129">
        <v>1.5434496000000002</v>
      </c>
      <c r="F129">
        <v>1.3728960000000001</v>
      </c>
      <c r="G129">
        <v>1.6692480000000003</v>
      </c>
      <c r="H129">
        <v>0.94752000000000014</v>
      </c>
    </row>
    <row r="130" spans="2:8" x14ac:dyDescent="0.2">
      <c r="B130" t="s">
        <v>244</v>
      </c>
      <c r="C130">
        <v>1969</v>
      </c>
      <c r="D130">
        <v>2</v>
      </c>
      <c r="E130">
        <v>1.3257216000000003</v>
      </c>
      <c r="F130">
        <v>1.5361920000000002</v>
      </c>
      <c r="G130">
        <v>1.3547520000000002</v>
      </c>
      <c r="H130">
        <v>0.99456000000000011</v>
      </c>
    </row>
    <row r="131" spans="2:8" x14ac:dyDescent="0.2">
      <c r="B131" t="s">
        <v>244</v>
      </c>
      <c r="C131">
        <v>1970</v>
      </c>
      <c r="D131">
        <v>2</v>
      </c>
      <c r="E131">
        <v>1.4676480000000001</v>
      </c>
      <c r="F131">
        <v>1.314432</v>
      </c>
      <c r="G131">
        <v>0.95423999999999998</v>
      </c>
      <c r="H131">
        <v>1.3104</v>
      </c>
    </row>
    <row r="132" spans="2:8" x14ac:dyDescent="0.2">
      <c r="B132" t="s">
        <v>244</v>
      </c>
      <c r="C132">
        <v>1971</v>
      </c>
      <c r="D132">
        <v>2</v>
      </c>
      <c r="E132">
        <v>1.3660416000000002</v>
      </c>
      <c r="F132">
        <v>1.1088</v>
      </c>
      <c r="G132">
        <v>1.3009919999999999</v>
      </c>
      <c r="H132">
        <v>1.6329600000000002</v>
      </c>
    </row>
    <row r="133" spans="2:8" x14ac:dyDescent="0.2">
      <c r="B133" t="s">
        <v>244</v>
      </c>
      <c r="C133">
        <v>1972</v>
      </c>
      <c r="D133">
        <v>2</v>
      </c>
      <c r="E133">
        <v>1.2789504</v>
      </c>
      <c r="F133">
        <v>1.4656320000000003</v>
      </c>
      <c r="G133">
        <v>1.5751680000000003</v>
      </c>
      <c r="H133">
        <v>1.2230400000000001</v>
      </c>
    </row>
    <row r="134" spans="2:8" x14ac:dyDescent="0.2">
      <c r="B134" t="s">
        <v>244</v>
      </c>
      <c r="C134">
        <v>1973</v>
      </c>
      <c r="D134">
        <v>2</v>
      </c>
      <c r="E134">
        <v>1.4660352000000001</v>
      </c>
      <c r="F134">
        <v>1.5482880000000003</v>
      </c>
      <c r="G134">
        <v>1.66656</v>
      </c>
      <c r="H134">
        <v>1.2902400000000003</v>
      </c>
    </row>
    <row r="135" spans="2:8" x14ac:dyDescent="0.2">
      <c r="B135" t="s">
        <v>244</v>
      </c>
      <c r="C135">
        <v>1974</v>
      </c>
      <c r="D135">
        <v>2</v>
      </c>
      <c r="E135">
        <v>1.5482880000000003</v>
      </c>
      <c r="F135">
        <v>1.636992</v>
      </c>
      <c r="G135">
        <v>1.6584960000000002</v>
      </c>
      <c r="H135">
        <v>1.2163200000000001</v>
      </c>
    </row>
    <row r="136" spans="2:8" x14ac:dyDescent="0.2">
      <c r="B136" t="s">
        <v>244</v>
      </c>
      <c r="C136">
        <v>1975</v>
      </c>
      <c r="D136">
        <v>2</v>
      </c>
      <c r="E136">
        <v>1.6015104</v>
      </c>
      <c r="F136">
        <v>1.608768</v>
      </c>
      <c r="G136">
        <v>1.4918400000000001</v>
      </c>
      <c r="H136">
        <v>1.2566400000000002</v>
      </c>
    </row>
    <row r="137" spans="2:8" x14ac:dyDescent="0.2">
      <c r="B137" t="s">
        <v>244</v>
      </c>
      <c r="C137">
        <v>1976</v>
      </c>
      <c r="D137">
        <v>2</v>
      </c>
      <c r="E137">
        <v>1.588608</v>
      </c>
      <c r="F137">
        <v>1.4958720000000001</v>
      </c>
      <c r="G137">
        <v>1.5052800000000002</v>
      </c>
      <c r="H137">
        <v>1.2297600000000002</v>
      </c>
    </row>
    <row r="138" spans="2:8" x14ac:dyDescent="0.2">
      <c r="B138" t="s">
        <v>244</v>
      </c>
      <c r="C138">
        <v>1977</v>
      </c>
      <c r="D138">
        <v>2</v>
      </c>
      <c r="E138">
        <v>1.4918400000000003</v>
      </c>
      <c r="F138">
        <v>1.4978879999999999</v>
      </c>
      <c r="G138">
        <v>1.4810880000000002</v>
      </c>
      <c r="H138">
        <v>0.98784000000000016</v>
      </c>
    </row>
    <row r="139" spans="2:8" x14ac:dyDescent="0.2">
      <c r="B139" t="s">
        <v>244</v>
      </c>
      <c r="C139">
        <v>1978</v>
      </c>
      <c r="D139">
        <v>2</v>
      </c>
      <c r="E139">
        <v>1.435392</v>
      </c>
      <c r="F139">
        <v>1.4071680000000002</v>
      </c>
      <c r="G139">
        <v>1.3896960000000003</v>
      </c>
      <c r="H139">
        <v>1.2028800000000002</v>
      </c>
    </row>
    <row r="140" spans="2:8" x14ac:dyDescent="0.2">
      <c r="B140" t="s">
        <v>244</v>
      </c>
      <c r="C140">
        <v>1979</v>
      </c>
      <c r="D140">
        <v>2</v>
      </c>
      <c r="E140">
        <v>1.4144256000000002</v>
      </c>
      <c r="F140">
        <v>1.4031360000000004</v>
      </c>
      <c r="G140">
        <v>1.3681920000000001</v>
      </c>
      <c r="H140">
        <v>1.7001600000000001</v>
      </c>
    </row>
    <row r="141" spans="2:8" x14ac:dyDescent="0.2">
      <c r="B141" t="s">
        <v>244</v>
      </c>
      <c r="C141">
        <v>1980</v>
      </c>
      <c r="D141">
        <v>2</v>
      </c>
      <c r="E141">
        <v>1.5305472000000004</v>
      </c>
      <c r="F141">
        <v>1.5361920000000002</v>
      </c>
      <c r="G141">
        <v>1.5563520000000002</v>
      </c>
      <c r="H141">
        <v>1.6800000000000002</v>
      </c>
    </row>
    <row r="142" spans="2:8" x14ac:dyDescent="0.2">
      <c r="B142" t="s">
        <v>244</v>
      </c>
      <c r="C142">
        <v>1981</v>
      </c>
      <c r="D142">
        <v>2</v>
      </c>
      <c r="E142">
        <v>1.6321536000000003</v>
      </c>
      <c r="F142">
        <v>1.6712640000000001</v>
      </c>
      <c r="G142">
        <v>1.8332160000000002</v>
      </c>
      <c r="H142">
        <v>1.4179200000000001</v>
      </c>
    </row>
    <row r="143" spans="2:8" x14ac:dyDescent="0.2">
      <c r="B143" t="s">
        <v>244</v>
      </c>
      <c r="C143">
        <v>1982</v>
      </c>
      <c r="D143">
        <v>2</v>
      </c>
      <c r="E143">
        <v>1.6773120000000004</v>
      </c>
      <c r="F143">
        <v>1.8002880000000001</v>
      </c>
      <c r="G143">
        <v>1.919232</v>
      </c>
      <c r="H143">
        <v>1.9017600000000001</v>
      </c>
    </row>
    <row r="144" spans="2:8" x14ac:dyDescent="0.2">
      <c r="B144" t="s">
        <v>244</v>
      </c>
      <c r="C144">
        <v>1983</v>
      </c>
      <c r="D144">
        <v>2</v>
      </c>
      <c r="E144">
        <v>1.8966528</v>
      </c>
      <c r="F144">
        <v>2.0099520000000002</v>
      </c>
      <c r="G144">
        <v>1.9998720000000003</v>
      </c>
      <c r="H144">
        <v>1.3910400000000003</v>
      </c>
    </row>
    <row r="145" spans="2:8" x14ac:dyDescent="0.2">
      <c r="B145" t="s">
        <v>244</v>
      </c>
      <c r="C145">
        <v>1984</v>
      </c>
      <c r="D145">
        <v>2</v>
      </c>
      <c r="E145">
        <v>1.9418112000000005</v>
      </c>
      <c r="F145">
        <v>1.9172160000000003</v>
      </c>
      <c r="G145">
        <v>1.884288</v>
      </c>
      <c r="H145">
        <v>1.3238400000000001</v>
      </c>
    </row>
    <row r="146" spans="2:8" x14ac:dyDescent="0.2">
      <c r="B146" t="s">
        <v>244</v>
      </c>
      <c r="C146">
        <v>1985</v>
      </c>
      <c r="D146">
        <v>2</v>
      </c>
      <c r="E146">
        <v>1.8514944</v>
      </c>
      <c r="F146">
        <v>1.8103680000000002</v>
      </c>
      <c r="G146">
        <v>1.8466559999999999</v>
      </c>
      <c r="H146">
        <v>0.94752000000000014</v>
      </c>
    </row>
    <row r="147" spans="2:8" x14ac:dyDescent="0.2">
      <c r="B147" t="s">
        <v>244</v>
      </c>
      <c r="C147">
        <v>1986</v>
      </c>
      <c r="D147">
        <v>2</v>
      </c>
      <c r="E147">
        <v>1.6756992000000002</v>
      </c>
      <c r="F147">
        <v>1.6692480000000001</v>
      </c>
      <c r="G147">
        <v>1.4649600000000003</v>
      </c>
      <c r="H147">
        <v>0.86688000000000009</v>
      </c>
    </row>
    <row r="148" spans="2:8" x14ac:dyDescent="0.2">
      <c r="B148" t="s">
        <v>244</v>
      </c>
      <c r="C148">
        <v>1987</v>
      </c>
      <c r="D148">
        <v>2</v>
      </c>
      <c r="E148">
        <v>1.5434496</v>
      </c>
      <c r="F148">
        <v>1.3587840000000002</v>
      </c>
      <c r="G148">
        <v>1.2552960000000002</v>
      </c>
      <c r="H148">
        <v>0.72576000000000007</v>
      </c>
    </row>
    <row r="149" spans="2:8" x14ac:dyDescent="0.2">
      <c r="B149" t="s">
        <v>244</v>
      </c>
      <c r="C149">
        <v>1988</v>
      </c>
      <c r="D149">
        <v>2</v>
      </c>
      <c r="E149">
        <v>1.2612096000000002</v>
      </c>
      <c r="F149">
        <v>1.1592000000000002</v>
      </c>
      <c r="G149">
        <v>1.0160640000000001</v>
      </c>
      <c r="H149">
        <v>1.4380800000000002</v>
      </c>
    </row>
    <row r="150" spans="2:8" x14ac:dyDescent="0.2">
      <c r="B150" t="s">
        <v>244</v>
      </c>
      <c r="C150">
        <v>1989</v>
      </c>
      <c r="D150">
        <v>2</v>
      </c>
      <c r="E150">
        <v>1.2724992000000002</v>
      </c>
      <c r="F150">
        <v>1.1934720000000001</v>
      </c>
      <c r="G150">
        <v>1.2122880000000003</v>
      </c>
      <c r="H150">
        <v>0.79968000000000006</v>
      </c>
    </row>
    <row r="151" spans="2:8" x14ac:dyDescent="0.2">
      <c r="B151" t="s">
        <v>244</v>
      </c>
      <c r="C151">
        <v>1990</v>
      </c>
      <c r="D151">
        <v>2</v>
      </c>
      <c r="E151">
        <v>1.1467008000000003</v>
      </c>
      <c r="F151">
        <v>1.1491200000000001</v>
      </c>
      <c r="G151">
        <v>1.1854080000000002</v>
      </c>
      <c r="H151">
        <v>1.4515200000000001</v>
      </c>
    </row>
    <row r="152" spans="2:8" x14ac:dyDescent="0.2">
      <c r="B152" t="s">
        <v>244</v>
      </c>
      <c r="C152">
        <v>1991</v>
      </c>
      <c r="D152">
        <v>2</v>
      </c>
      <c r="E152">
        <v>1.2676608</v>
      </c>
      <c r="F152">
        <v>1.3245120000000001</v>
      </c>
      <c r="G152">
        <v>1.4757119999999999</v>
      </c>
      <c r="H152">
        <v>1.1155200000000003</v>
      </c>
    </row>
    <row r="153" spans="2:8" x14ac:dyDescent="0.2">
      <c r="B153" t="s">
        <v>244</v>
      </c>
      <c r="C153">
        <v>1992</v>
      </c>
      <c r="D153">
        <v>2</v>
      </c>
      <c r="E153">
        <v>1.3273344</v>
      </c>
      <c r="F153">
        <v>1.4414400000000001</v>
      </c>
      <c r="G153">
        <v>1.3466880000000003</v>
      </c>
      <c r="H153">
        <v>0.90324192000000003</v>
      </c>
    </row>
    <row r="154" spans="2:8" x14ac:dyDescent="0.2">
      <c r="B154" t="s">
        <v>244</v>
      </c>
      <c r="C154">
        <v>1993</v>
      </c>
      <c r="D154">
        <v>2</v>
      </c>
      <c r="E154">
        <v>1.3699300608</v>
      </c>
      <c r="F154">
        <v>1.2809885760000002</v>
      </c>
      <c r="G154">
        <v>1.3881127680000001</v>
      </c>
      <c r="H154">
        <v>1.2596236800000002</v>
      </c>
    </row>
    <row r="155" spans="2:8" x14ac:dyDescent="0.2">
      <c r="B155" t="s">
        <v>244</v>
      </c>
      <c r="C155">
        <v>1994</v>
      </c>
      <c r="D155">
        <v>2</v>
      </c>
      <c r="E155">
        <v>1.3271005440000001</v>
      </c>
      <c r="F155">
        <v>1.4189716800000001</v>
      </c>
      <c r="G155">
        <v>1.31135424</v>
      </c>
      <c r="H155">
        <v>0.62842080000000011</v>
      </c>
    </row>
    <row r="156" spans="2:8" x14ac:dyDescent="0.2">
      <c r="B156" t="s">
        <v>244</v>
      </c>
      <c r="C156">
        <v>1995</v>
      </c>
      <c r="D156">
        <v>2</v>
      </c>
      <c r="E156">
        <v>1.2859983359999998</v>
      </c>
      <c r="F156">
        <v>1.1720419200000001</v>
      </c>
      <c r="G156">
        <v>1.1165145600000002</v>
      </c>
      <c r="H156">
        <v>0.17553984000000003</v>
      </c>
    </row>
    <row r="157" spans="2:8" x14ac:dyDescent="0.2">
      <c r="B157" t="s">
        <v>244</v>
      </c>
      <c r="C157">
        <v>1996</v>
      </c>
      <c r="D157">
        <v>2</v>
      </c>
      <c r="E157">
        <v>0.97976309760000002</v>
      </c>
      <c r="F157">
        <v>0.89004787200000013</v>
      </c>
      <c r="G157">
        <v>0.82543372800000014</v>
      </c>
      <c r="H157">
        <v>0.9676800000000001</v>
      </c>
    </row>
    <row r="158" spans="2:8" x14ac:dyDescent="0.2">
      <c r="B158" t="s">
        <v>244</v>
      </c>
      <c r="C158">
        <v>1997</v>
      </c>
      <c r="D158">
        <v>2</v>
      </c>
      <c r="E158">
        <v>0.94428149760000013</v>
      </c>
      <c r="F158">
        <v>0.90937929600000011</v>
      </c>
      <c r="G158">
        <v>0.70865625600000015</v>
      </c>
      <c r="H158">
        <v>1.3977600000000001</v>
      </c>
    </row>
    <row r="159" spans="2:8" x14ac:dyDescent="0.2">
      <c r="B159" t="s">
        <v>244</v>
      </c>
      <c r="C159">
        <v>1998</v>
      </c>
      <c r="D159">
        <v>2</v>
      </c>
      <c r="E159">
        <v>1.0629658368000001</v>
      </c>
      <c r="F159">
        <v>0.95082019200000001</v>
      </c>
      <c r="G159">
        <v>1.016391936</v>
      </c>
      <c r="H159">
        <v>0.97440000000000004</v>
      </c>
    </row>
    <row r="160" spans="2:8" x14ac:dyDescent="0.2">
      <c r="B160" t="s">
        <v>244</v>
      </c>
      <c r="C160">
        <v>1999</v>
      </c>
      <c r="D160">
        <v>2</v>
      </c>
      <c r="E160">
        <v>0.99451215360000012</v>
      </c>
      <c r="F160">
        <v>1.0546139520000002</v>
      </c>
      <c r="G160">
        <v>1.3359360000000002</v>
      </c>
      <c r="H160">
        <v>1.7675191459736044</v>
      </c>
    </row>
    <row r="161" spans="2:8" x14ac:dyDescent="0.2">
      <c r="B161" t="s">
        <v>244</v>
      </c>
      <c r="C161">
        <v>2000</v>
      </c>
      <c r="D161">
        <v>2</v>
      </c>
      <c r="E161">
        <v>1.267895756633665</v>
      </c>
      <c r="F161">
        <v>1.5322077437920816</v>
      </c>
      <c r="G161">
        <v>1.6558716583894415</v>
      </c>
      <c r="H161">
        <v>1.5116083256195123</v>
      </c>
    </row>
    <row r="162" spans="2:8" x14ac:dyDescent="0.2">
      <c r="B162" t="s">
        <v>244</v>
      </c>
      <c r="C162">
        <v>2001</v>
      </c>
      <c r="D162">
        <v>2</v>
      </c>
      <c r="E162">
        <v>1.5885521931823483</v>
      </c>
      <c r="F162">
        <v>1.6953862414779348</v>
      </c>
      <c r="G162">
        <v>1.7014109886372466</v>
      </c>
      <c r="H162">
        <v>0.79513616546341459</v>
      </c>
    </row>
    <row r="163" spans="2:8" x14ac:dyDescent="0.2">
      <c r="B163" t="s">
        <v>244</v>
      </c>
      <c r="C163">
        <v>2002</v>
      </c>
      <c r="D163">
        <v>2</v>
      </c>
      <c r="E163">
        <v>1.5471416728935674</v>
      </c>
      <c r="F163">
        <v>1.5145990911169593</v>
      </c>
      <c r="G163">
        <v>1.6297054548226124</v>
      </c>
      <c r="H163">
        <v>1.2120192000000001</v>
      </c>
    </row>
    <row r="164" spans="2:8" x14ac:dyDescent="0.2">
      <c r="B164" t="s">
        <v>244</v>
      </c>
      <c r="C164">
        <v>2003</v>
      </c>
      <c r="D164">
        <v>2</v>
      </c>
      <c r="E164">
        <v>1.5025638808935675</v>
      </c>
      <c r="F164">
        <v>1.5858848511169594</v>
      </c>
      <c r="G164">
        <v>1.4075054764331705</v>
      </c>
      <c r="H164">
        <v>1.2230400000000001</v>
      </c>
    </row>
    <row r="165" spans="2:8" x14ac:dyDescent="0.2">
      <c r="B165" t="s">
        <v>244</v>
      </c>
      <c r="C165">
        <v>2004</v>
      </c>
      <c r="D165">
        <v>2</v>
      </c>
      <c r="E165">
        <v>1.5622374808935675</v>
      </c>
      <c r="F165">
        <v>1.4225411073248779</v>
      </c>
      <c r="G165">
        <v>1.2920781461853659</v>
      </c>
      <c r="H165">
        <v>1.2717395121951225</v>
      </c>
    </row>
    <row r="166" spans="2:8" x14ac:dyDescent="0.2">
      <c r="B166" t="s">
        <v>244</v>
      </c>
      <c r="C166">
        <v>2005</v>
      </c>
      <c r="D166">
        <v>2</v>
      </c>
      <c r="E166">
        <v>1.4432503687867317</v>
      </c>
      <c r="F166">
        <v>1.3505804632975611</v>
      </c>
      <c r="G166">
        <v>1.4827194848780489</v>
      </c>
      <c r="H166">
        <v>1.2096000000000002</v>
      </c>
    </row>
    <row r="167" spans="2:8" x14ac:dyDescent="0.2">
      <c r="B167" t="s">
        <v>244</v>
      </c>
      <c r="C167">
        <v>2006</v>
      </c>
      <c r="D167">
        <v>2</v>
      </c>
      <c r="E167">
        <v>1.3707683706380489</v>
      </c>
      <c r="F167">
        <v>1.474919613658537</v>
      </c>
      <c r="G167">
        <v>1.4817518048780491</v>
      </c>
      <c r="H167">
        <v>1.4147612633355309</v>
      </c>
    </row>
    <row r="168" spans="2:8" x14ac:dyDescent="0.2">
      <c r="B168" t="s">
        <v>244</v>
      </c>
      <c r="C168">
        <v>2007</v>
      </c>
      <c r="D168">
        <v>2</v>
      </c>
      <c r="E168">
        <v>1.5194783941273569</v>
      </c>
      <c r="F168">
        <v>1.5357422326591961</v>
      </c>
      <c r="G168">
        <v>1.5584403102122615</v>
      </c>
      <c r="H168">
        <v>0.11558400000000002</v>
      </c>
    </row>
    <row r="169" spans="2:8" x14ac:dyDescent="0.2">
      <c r="B169" t="s">
        <v>244</v>
      </c>
      <c r="C169">
        <v>2008</v>
      </c>
      <c r="D169">
        <v>2</v>
      </c>
      <c r="E169">
        <v>1.2563339461273568</v>
      </c>
      <c r="F169">
        <v>1.2035054326591961</v>
      </c>
      <c r="G169">
        <v>1.0959781053342126</v>
      </c>
      <c r="H169">
        <v>1.8235391999999999</v>
      </c>
    </row>
    <row r="170" spans="2:8" x14ac:dyDescent="0.2">
      <c r="B170" t="s">
        <v>244</v>
      </c>
      <c r="C170">
        <v>2009</v>
      </c>
      <c r="D170">
        <v>2</v>
      </c>
      <c r="E170">
        <v>1.4004537541273567</v>
      </c>
      <c r="F170">
        <v>1.3690453390006592</v>
      </c>
      <c r="G170">
        <v>1.3415537853342123</v>
      </c>
      <c r="H170">
        <v>0.32995200000000008</v>
      </c>
    </row>
    <row r="171" spans="2:8" x14ac:dyDescent="0.2">
      <c r="B171" t="s">
        <v>244</v>
      </c>
      <c r="C171">
        <v>2010</v>
      </c>
      <c r="D171">
        <v>2</v>
      </c>
      <c r="E171">
        <v>1.1744247512005275</v>
      </c>
      <c r="F171">
        <v>1.1051509390006591</v>
      </c>
      <c r="G171">
        <v>0.90763007999999989</v>
      </c>
      <c r="H171">
        <v>1.244421578180088</v>
      </c>
    </row>
    <row r="172" spans="2:8" x14ac:dyDescent="0.2">
      <c r="B172" t="s">
        <v>244</v>
      </c>
      <c r="C172">
        <v>2011</v>
      </c>
      <c r="D172">
        <v>2</v>
      </c>
      <c r="E172">
        <v>1.1827819299637485</v>
      </c>
      <c r="F172">
        <v>1.0540490334540265</v>
      </c>
      <c r="G172">
        <v>1.3591651112720353</v>
      </c>
      <c r="H172">
        <v>0.43189951078356931</v>
      </c>
    </row>
    <row r="173" spans="2:8" x14ac:dyDescent="0.2">
      <c r="B173" t="s">
        <v>244</v>
      </c>
      <c r="C173">
        <v>2012</v>
      </c>
      <c r="D173">
        <v>2</v>
      </c>
      <c r="E173">
        <v>0.94689510935127774</v>
      </c>
      <c r="F173">
        <v>1.1489436866890972</v>
      </c>
      <c r="G173">
        <v>0.80250923558546294</v>
      </c>
      <c r="H173">
        <v>1.0227840000000001</v>
      </c>
    </row>
    <row r="174" spans="2:8" x14ac:dyDescent="0.2">
      <c r="B174" t="s">
        <v>244</v>
      </c>
      <c r="C174">
        <v>2013</v>
      </c>
      <c r="D174">
        <v>2</v>
      </c>
      <c r="E174">
        <v>1.1646231093512778</v>
      </c>
      <c r="F174">
        <v>0.90871712668909721</v>
      </c>
      <c r="G174">
        <v>1.0796420355854628</v>
      </c>
      <c r="H174">
        <v>1.0295040000000002</v>
      </c>
    </row>
    <row r="175" spans="2:8" x14ac:dyDescent="0.2">
      <c r="B175" t="s">
        <v>244</v>
      </c>
      <c r="C175">
        <v>2014</v>
      </c>
      <c r="D175">
        <v>2</v>
      </c>
      <c r="E175">
        <v>0.97405466135127794</v>
      </c>
      <c r="F175">
        <v>1.1185827266890971</v>
      </c>
      <c r="G175">
        <v>0.9936750043134277</v>
      </c>
      <c r="H175">
        <v>1.1615656959415386</v>
      </c>
    </row>
    <row r="176" spans="2:8" x14ac:dyDescent="0.2">
      <c r="B176" t="s">
        <v>244</v>
      </c>
      <c r="C176">
        <v>2015</v>
      </c>
      <c r="D176">
        <v>2</v>
      </c>
      <c r="E176">
        <v>1.1736419483772469</v>
      </c>
      <c r="F176">
        <v>1.0937259620175324</v>
      </c>
      <c r="G176">
        <v>1.2855414783766155</v>
      </c>
      <c r="H176">
        <v>1.8161268917358337</v>
      </c>
    </row>
    <row r="177" spans="2:8" x14ac:dyDescent="0.2">
      <c r="B177" t="s">
        <v>244</v>
      </c>
      <c r="C177">
        <v>2016</v>
      </c>
      <c r="D177">
        <v>2</v>
      </c>
      <c r="E177">
        <v>1.310851223630626</v>
      </c>
      <c r="F177">
        <v>1.5089941763032118</v>
      </c>
      <c r="G177">
        <v>1.6028786350709487</v>
      </c>
      <c r="H177">
        <v>1.1742382080000002</v>
      </c>
    </row>
    <row r="178" spans="2:8" x14ac:dyDescent="0.2">
      <c r="B178" s="61" t="s">
        <v>325</v>
      </c>
      <c r="C178" s="64">
        <v>1969</v>
      </c>
      <c r="D178">
        <v>4</v>
      </c>
      <c r="E178" t="s">
        <v>17</v>
      </c>
      <c r="F178" t="s">
        <v>17</v>
      </c>
      <c r="G178" t="s">
        <v>17</v>
      </c>
      <c r="H178">
        <v>2.5916800000000002</v>
      </c>
    </row>
    <row r="179" spans="2:8" x14ac:dyDescent="0.2">
      <c r="B179" s="61" t="s">
        <v>325</v>
      </c>
      <c r="C179" s="64">
        <v>1970</v>
      </c>
      <c r="D179">
        <v>4</v>
      </c>
      <c r="E179" t="s">
        <v>17</v>
      </c>
      <c r="F179" t="s">
        <v>17</v>
      </c>
      <c r="G179" t="s">
        <v>17</v>
      </c>
      <c r="H179">
        <v>1.7070479999999999</v>
      </c>
    </row>
    <row r="180" spans="2:8" x14ac:dyDescent="0.2">
      <c r="B180" s="61" t="s">
        <v>325</v>
      </c>
      <c r="C180" s="64">
        <v>1971</v>
      </c>
      <c r="D180">
        <v>4</v>
      </c>
      <c r="E180" t="s">
        <v>17</v>
      </c>
      <c r="F180" t="s">
        <v>17</v>
      </c>
      <c r="G180" t="s">
        <v>17</v>
      </c>
      <c r="H180">
        <v>2.0176799999999999</v>
      </c>
    </row>
    <row r="181" spans="2:8" x14ac:dyDescent="0.2">
      <c r="B181" s="61" t="s">
        <v>325</v>
      </c>
      <c r="C181" s="64">
        <v>1972</v>
      </c>
      <c r="D181">
        <v>4</v>
      </c>
      <c r="E181" t="s">
        <v>17</v>
      </c>
      <c r="F181" t="s">
        <v>17</v>
      </c>
      <c r="G181">
        <v>2.5265632000000005</v>
      </c>
      <c r="H181">
        <v>1.58928</v>
      </c>
    </row>
    <row r="182" spans="2:8" x14ac:dyDescent="0.2">
      <c r="B182" s="61" t="s">
        <v>325</v>
      </c>
      <c r="C182" s="64">
        <v>1973</v>
      </c>
      <c r="D182">
        <v>4</v>
      </c>
      <c r="E182" t="s">
        <v>17</v>
      </c>
      <c r="F182">
        <v>2.3717064000000003</v>
      </c>
      <c r="G182">
        <v>2.1256031999999996</v>
      </c>
      <c r="H182">
        <v>3.4292159999999998</v>
      </c>
    </row>
    <row r="183" spans="2:8" x14ac:dyDescent="0.2">
      <c r="B183" s="61" t="s">
        <v>325</v>
      </c>
      <c r="C183" s="64">
        <v>1976</v>
      </c>
      <c r="D183">
        <v>4</v>
      </c>
      <c r="E183">
        <v>2.7203769600000003</v>
      </c>
      <c r="F183">
        <v>2.6229671999999997</v>
      </c>
      <c r="G183">
        <v>2.8144703999999998</v>
      </c>
      <c r="H183">
        <v>0.99624000000000001</v>
      </c>
    </row>
    <row r="184" spans="2:8" x14ac:dyDescent="0.2">
      <c r="B184" s="61" t="s">
        <v>325</v>
      </c>
      <c r="C184" s="64">
        <v>1977</v>
      </c>
      <c r="D184">
        <v>4</v>
      </c>
      <c r="E184">
        <v>2.3374713599999999</v>
      </c>
      <c r="F184">
        <v>2.4097247999999998</v>
      </c>
      <c r="G184">
        <v>2.4058943999999998</v>
      </c>
      <c r="H184">
        <v>1.47672</v>
      </c>
    </row>
    <row r="185" spans="2:8" x14ac:dyDescent="0.2">
      <c r="B185" s="61" t="s">
        <v>325</v>
      </c>
      <c r="C185" s="64">
        <v>1978</v>
      </c>
      <c r="D185">
        <v>4</v>
      </c>
      <c r="E185">
        <v>2.2821926399999999</v>
      </c>
      <c r="F185">
        <v>2.2474368</v>
      </c>
      <c r="G185">
        <v>2.3608704</v>
      </c>
      <c r="H185">
        <v>0.75431999999999999</v>
      </c>
    </row>
    <row r="186" spans="2:8" x14ac:dyDescent="0.2">
      <c r="B186" s="61" t="s">
        <v>325</v>
      </c>
      <c r="C186" s="64">
        <v>1979</v>
      </c>
      <c r="D186">
        <v>4</v>
      </c>
      <c r="E186">
        <v>1.9789862400000002</v>
      </c>
      <c r="F186">
        <v>1.9969487999999997</v>
      </c>
      <c r="G186">
        <v>1.2909120000000001</v>
      </c>
      <c r="H186">
        <v>3.21048</v>
      </c>
    </row>
    <row r="187" spans="2:8" x14ac:dyDescent="0.2">
      <c r="B187" s="61" t="s">
        <v>325</v>
      </c>
      <c r="C187" s="64">
        <v>1980</v>
      </c>
      <c r="D187">
        <v>4</v>
      </c>
      <c r="E187">
        <v>2.3680742399999999</v>
      </c>
      <c r="F187">
        <v>1.9313279999999999</v>
      </c>
      <c r="G187">
        <v>2.1766079999999999</v>
      </c>
      <c r="H187">
        <v>2.1159599999999998</v>
      </c>
    </row>
    <row r="188" spans="2:8" x14ac:dyDescent="0.2">
      <c r="B188" s="61" t="s">
        <v>325</v>
      </c>
      <c r="C188" s="64">
        <v>1981</v>
      </c>
      <c r="D188">
        <v>4</v>
      </c>
      <c r="E188">
        <v>2.0528928</v>
      </c>
      <c r="F188">
        <v>2.2672439999999998</v>
      </c>
      <c r="G188">
        <v>2.4323039999999998</v>
      </c>
      <c r="H188">
        <v>2.760408</v>
      </c>
    </row>
    <row r="189" spans="2:8" x14ac:dyDescent="0.2">
      <c r="B189" s="61" t="s">
        <v>325</v>
      </c>
      <c r="C189" s="64">
        <v>1982</v>
      </c>
      <c r="D189">
        <v>4</v>
      </c>
      <c r="E189">
        <v>2.4762931199999998</v>
      </c>
      <c r="F189">
        <v>2.6523504</v>
      </c>
      <c r="G189">
        <v>3.2347391999999995</v>
      </c>
      <c r="H189">
        <v>2.4210479999999999</v>
      </c>
    </row>
    <row r="190" spans="2:8" x14ac:dyDescent="0.2">
      <c r="B190" s="61" t="s">
        <v>325</v>
      </c>
      <c r="C190" s="64">
        <v>1983</v>
      </c>
      <c r="D190">
        <v>4</v>
      </c>
      <c r="E190">
        <v>2.7029318399999993</v>
      </c>
      <c r="F190">
        <v>3.1523687999999996</v>
      </c>
      <c r="G190">
        <v>2.9189663999999995</v>
      </c>
      <c r="H190">
        <v>1.5042720000000001</v>
      </c>
    </row>
    <row r="191" spans="2:8" x14ac:dyDescent="0.2">
      <c r="B191" s="61" t="s">
        <v>325</v>
      </c>
      <c r="C191" s="64">
        <v>1984</v>
      </c>
      <c r="D191">
        <v>4</v>
      </c>
      <c r="E191">
        <v>2.8829203199999998</v>
      </c>
      <c r="F191">
        <v>2.6405063999999996</v>
      </c>
      <c r="G191">
        <v>2.6742911999999999</v>
      </c>
      <c r="H191">
        <v>3.496248</v>
      </c>
    </row>
    <row r="192" spans="2:8" x14ac:dyDescent="0.2">
      <c r="B192" s="61" t="s">
        <v>325</v>
      </c>
      <c r="C192" s="64">
        <v>1985</v>
      </c>
      <c r="D192">
        <v>4</v>
      </c>
      <c r="E192">
        <v>2.9515046399999996</v>
      </c>
      <c r="F192">
        <v>3.0545928</v>
      </c>
      <c r="G192">
        <v>2.9686271999999998</v>
      </c>
      <c r="H192">
        <v>2.1078960000000002</v>
      </c>
    </row>
    <row r="193" spans="2:8" x14ac:dyDescent="0.2">
      <c r="B193" s="61" t="s">
        <v>325</v>
      </c>
      <c r="C193" s="64">
        <v>1986</v>
      </c>
      <c r="D193">
        <v>4</v>
      </c>
      <c r="E193">
        <v>2.9495692800000004</v>
      </c>
      <c r="F193">
        <v>2.8588392000000002</v>
      </c>
      <c r="G193">
        <v>2.8433663999999998</v>
      </c>
      <c r="H193">
        <v>0.79900800000000005</v>
      </c>
    </row>
    <row r="194" spans="2:8" x14ac:dyDescent="0.2">
      <c r="B194" s="61" t="s">
        <v>325</v>
      </c>
      <c r="C194" s="64">
        <v>1987</v>
      </c>
      <c r="D194">
        <v>4</v>
      </c>
      <c r="E194">
        <v>2.4788332800000004</v>
      </c>
      <c r="F194">
        <v>2.3722271999999998</v>
      </c>
      <c r="G194">
        <v>2.5612607999999999</v>
      </c>
      <c r="H194">
        <v>0.71148</v>
      </c>
    </row>
    <row r="195" spans="2:8" x14ac:dyDescent="0.2">
      <c r="B195" s="61" t="s">
        <v>325</v>
      </c>
      <c r="C195" s="64">
        <v>1988</v>
      </c>
      <c r="D195">
        <v>4</v>
      </c>
      <c r="E195">
        <v>2.0685369599999999</v>
      </c>
      <c r="F195">
        <v>2.1343895999999996</v>
      </c>
      <c r="G195">
        <v>1.4473536</v>
      </c>
      <c r="H195">
        <v>1.8480000000000001</v>
      </c>
    </row>
    <row r="196" spans="2:8" x14ac:dyDescent="0.2">
      <c r="B196" s="61" t="s">
        <v>325</v>
      </c>
      <c r="C196" s="64">
        <v>1989</v>
      </c>
      <c r="D196">
        <v>4</v>
      </c>
      <c r="E196">
        <v>2.1510316799999996</v>
      </c>
      <c r="F196">
        <v>1.6399152000000001</v>
      </c>
      <c r="G196">
        <v>1.3433952</v>
      </c>
      <c r="H196">
        <v>1.8864719999999999</v>
      </c>
    </row>
    <row r="197" spans="2:8" x14ac:dyDescent="0.2">
      <c r="B197" s="61" t="s">
        <v>325</v>
      </c>
      <c r="C197" s="64">
        <v>1990</v>
      </c>
      <c r="D197">
        <v>4</v>
      </c>
      <c r="E197">
        <v>1.7646854400000003</v>
      </c>
      <c r="F197">
        <v>1.5734880000000002</v>
      </c>
      <c r="G197">
        <v>1.7783807999999999</v>
      </c>
      <c r="H197">
        <v>1.6546320000000001</v>
      </c>
    </row>
    <row r="198" spans="2:8" x14ac:dyDescent="0.2">
      <c r="B198" s="61" t="s">
        <v>325</v>
      </c>
      <c r="C198" s="64">
        <v>1991</v>
      </c>
      <c r="D198">
        <v>4</v>
      </c>
      <c r="E198">
        <v>1.6559020800000002</v>
      </c>
      <c r="F198">
        <v>1.8301752</v>
      </c>
      <c r="G198">
        <v>2.1556416</v>
      </c>
      <c r="H198">
        <v>2.0002080000000002</v>
      </c>
    </row>
    <row r="199" spans="2:8" x14ac:dyDescent="0.2">
      <c r="B199" s="61" t="s">
        <v>325</v>
      </c>
      <c r="C199" s="64">
        <v>1992</v>
      </c>
      <c r="D199">
        <v>4</v>
      </c>
      <c r="E199">
        <v>1.9441900799999998</v>
      </c>
      <c r="F199">
        <v>2.2167935999999999</v>
      </c>
      <c r="G199">
        <v>2.2165247999999997</v>
      </c>
      <c r="H199">
        <v>1.9299739199999999</v>
      </c>
    </row>
    <row r="200" spans="2:8" x14ac:dyDescent="0.2">
      <c r="B200" s="61" t="s">
        <v>325</v>
      </c>
      <c r="C200" s="64">
        <v>1993</v>
      </c>
      <c r="D200">
        <v>4</v>
      </c>
      <c r="E200">
        <v>2.2366286207999999</v>
      </c>
      <c r="F200">
        <v>2.241385776</v>
      </c>
      <c r="G200">
        <v>2.2339255680000001</v>
      </c>
      <c r="H200">
        <v>1.4298076799999999</v>
      </c>
    </row>
    <row r="201" spans="2:8" x14ac:dyDescent="0.2">
      <c r="B201" s="61" t="s">
        <v>325</v>
      </c>
      <c r="C201" s="64">
        <v>1994</v>
      </c>
      <c r="D201">
        <v>4</v>
      </c>
      <c r="E201">
        <v>2.1362624639999996</v>
      </c>
      <c r="F201">
        <v>2.1043864800000001</v>
      </c>
      <c r="G201">
        <v>2.1439958399999997</v>
      </c>
      <c r="H201">
        <v>2.1293277599999998</v>
      </c>
    </row>
    <row r="202" spans="2:8" x14ac:dyDescent="0.2">
      <c r="B202" s="61" t="s">
        <v>325</v>
      </c>
      <c r="C202" s="64">
        <v>1995</v>
      </c>
      <c r="D202">
        <v>4</v>
      </c>
      <c r="E202">
        <v>2.1945478464000003</v>
      </c>
      <c r="F202">
        <v>2.2467952079999995</v>
      </c>
      <c r="G202">
        <v>2.1956437439999998</v>
      </c>
      <c r="H202">
        <v>0.6115872</v>
      </c>
    </row>
    <row r="203" spans="2:8" x14ac:dyDescent="0.2">
      <c r="B203" s="61" t="s">
        <v>325</v>
      </c>
      <c r="C203" s="64">
        <v>1996</v>
      </c>
      <c r="D203">
        <v>4</v>
      </c>
      <c r="E203">
        <v>1.9442170943999999</v>
      </c>
      <c r="F203">
        <v>1.8302089679999998</v>
      </c>
      <c r="G203">
        <v>1.6682890559999997</v>
      </c>
      <c r="H203">
        <v>1.3515751199999999</v>
      </c>
    </row>
    <row r="204" spans="2:8" x14ac:dyDescent="0.2">
      <c r="B204" s="61" t="s">
        <v>325</v>
      </c>
      <c r="C204" s="64">
        <v>1997</v>
      </c>
      <c r="D204">
        <v>4</v>
      </c>
      <c r="E204">
        <v>1.7885452031999998</v>
      </c>
      <c r="F204">
        <v>1.6566893279999997</v>
      </c>
      <c r="G204">
        <v>1.6369960319999997</v>
      </c>
      <c r="H204">
        <v>2.08598376</v>
      </c>
    </row>
    <row r="205" spans="2:8" x14ac:dyDescent="0.2">
      <c r="B205" s="61" t="s">
        <v>325</v>
      </c>
      <c r="C205" s="64">
        <v>1998</v>
      </c>
      <c r="D205">
        <v>4</v>
      </c>
      <c r="E205">
        <v>1.8259875647999997</v>
      </c>
      <c r="F205">
        <v>1.8535421519999995</v>
      </c>
      <c r="G205">
        <v>1.619658432</v>
      </c>
      <c r="H205">
        <v>1.8828248700000001</v>
      </c>
    </row>
    <row r="206" spans="2:8" x14ac:dyDescent="0.2">
      <c r="B206" s="61" t="s">
        <v>325</v>
      </c>
      <c r="C206" s="64">
        <v>1999</v>
      </c>
      <c r="D206">
        <v>4</v>
      </c>
      <c r="E206">
        <v>1.9347116903999997</v>
      </c>
      <c r="F206">
        <v>1.779591285</v>
      </c>
      <c r="G206">
        <v>2.1281535000000003</v>
      </c>
      <c r="H206">
        <v>1.44089811</v>
      </c>
    </row>
    <row r="207" spans="2:8" x14ac:dyDescent="0.2">
      <c r="B207" s="61" t="s">
        <v>325</v>
      </c>
      <c r="C207" s="64">
        <v>2000</v>
      </c>
      <c r="D207">
        <v>4</v>
      </c>
      <c r="E207">
        <v>1.7694885744</v>
      </c>
      <c r="F207">
        <v>2.0283845579999999</v>
      </c>
      <c r="G207">
        <v>2.1638826959999999</v>
      </c>
      <c r="H207">
        <v>3.22144261</v>
      </c>
    </row>
    <row r="208" spans="2:8" x14ac:dyDescent="0.2">
      <c r="B208" s="61" t="s">
        <v>325</v>
      </c>
      <c r="C208" s="64">
        <v>2001</v>
      </c>
      <c r="D208">
        <v>4</v>
      </c>
      <c r="E208">
        <v>2.3958538728000001</v>
      </c>
      <c r="F208">
        <v>2.5893448049999996</v>
      </c>
      <c r="G208">
        <v>2.6180662359999998</v>
      </c>
      <c r="H208">
        <v>1.65872365</v>
      </c>
    </row>
    <row r="209" spans="2:8" x14ac:dyDescent="0.2">
      <c r="B209" s="61" t="s">
        <v>325</v>
      </c>
      <c r="C209" s="64">
        <v>2002</v>
      </c>
      <c r="D209">
        <v>4</v>
      </c>
      <c r="E209">
        <v>2.4695695199999999</v>
      </c>
      <c r="F209">
        <v>2.4611667719999999</v>
      </c>
      <c r="G209">
        <v>2.5284257479999996</v>
      </c>
      <c r="H209">
        <v>3.2271792000000001</v>
      </c>
    </row>
    <row r="210" spans="2:8" x14ac:dyDescent="0.2">
      <c r="B210" s="61" t="s">
        <v>325</v>
      </c>
      <c r="C210" s="64">
        <v>2003</v>
      </c>
      <c r="D210">
        <v>4</v>
      </c>
      <c r="E210">
        <v>2.7434564256000002</v>
      </c>
      <c r="F210">
        <v>2.8644730709999999</v>
      </c>
      <c r="G210">
        <v>3.2429381840000002</v>
      </c>
      <c r="H210">
        <v>3.1700524400000001</v>
      </c>
    </row>
    <row r="211" spans="2:8" x14ac:dyDescent="0.2">
      <c r="B211" s="61" t="s">
        <v>325</v>
      </c>
      <c r="C211" s="64">
        <v>2004</v>
      </c>
      <c r="D211">
        <v>4</v>
      </c>
      <c r="E211">
        <v>3.0523910423999996</v>
      </c>
      <c r="F211">
        <v>3.3832193699999999</v>
      </c>
      <c r="G211">
        <v>3.2223821159999999</v>
      </c>
      <c r="H211">
        <v>3.5771434100000001</v>
      </c>
    </row>
    <row r="212" spans="2:8" x14ac:dyDescent="0.2">
      <c r="B212" s="61" t="s">
        <v>325</v>
      </c>
      <c r="C212" s="64">
        <v>2005</v>
      </c>
      <c r="D212">
        <v>4</v>
      </c>
      <c r="E212">
        <v>3.5650899144000001</v>
      </c>
      <c r="F212">
        <v>3.4899296099999999</v>
      </c>
      <c r="G212">
        <v>3.9897500200000002</v>
      </c>
      <c r="H212">
        <v>2.4961146400000001</v>
      </c>
    </row>
    <row r="213" spans="2:8" x14ac:dyDescent="0.2">
      <c r="B213" s="61" t="s">
        <v>325</v>
      </c>
      <c r="C213" s="64">
        <v>2006</v>
      </c>
      <c r="D213">
        <v>4</v>
      </c>
      <c r="E213">
        <v>3.3910112016</v>
      </c>
      <c r="F213">
        <v>3.7411469070000001</v>
      </c>
      <c r="G213">
        <v>3.6973241960000003</v>
      </c>
      <c r="H213">
        <v>0.75258908000000002</v>
      </c>
    </row>
    <row r="214" spans="2:8" x14ac:dyDescent="0.2">
      <c r="B214" s="61" t="s">
        <v>325</v>
      </c>
      <c r="C214" s="64">
        <v>2007</v>
      </c>
      <c r="D214">
        <v>4</v>
      </c>
      <c r="E214">
        <v>3.1735389048</v>
      </c>
      <c r="F214">
        <v>2.9987698709999999</v>
      </c>
      <c r="G214">
        <v>2.7303388519999996</v>
      </c>
      <c r="H214">
        <v>0.45016492000000002</v>
      </c>
    </row>
    <row r="215" spans="2:8" x14ac:dyDescent="0.2">
      <c r="B215" s="61" t="s">
        <v>325</v>
      </c>
      <c r="C215" s="64">
        <v>2008</v>
      </c>
      <c r="D215">
        <v>4</v>
      </c>
      <c r="E215">
        <v>2.5070554776000002</v>
      </c>
      <c r="F215">
        <v>2.1828036149999996</v>
      </c>
      <c r="G215">
        <v>1.4795474559999999</v>
      </c>
      <c r="H215">
        <v>1.9837859099999999</v>
      </c>
    </row>
    <row r="216" spans="2:8" x14ac:dyDescent="0.2">
      <c r="B216" s="61" t="s">
        <v>325</v>
      </c>
      <c r="C216" s="64">
        <v>2010</v>
      </c>
      <c r="D216">
        <v>4</v>
      </c>
      <c r="E216">
        <v>2.2223515103999998</v>
      </c>
      <c r="F216">
        <v>1.7047963650000002</v>
      </c>
      <c r="G216">
        <v>1.2746159640000001</v>
      </c>
      <c r="H216">
        <v>2.2301068399999999</v>
      </c>
    </row>
    <row r="217" spans="2:8" x14ac:dyDescent="0.2">
      <c r="B217" s="61" t="s">
        <v>325</v>
      </c>
      <c r="C217" s="64">
        <v>2011</v>
      </c>
      <c r="D217">
        <v>4</v>
      </c>
      <c r="E217">
        <v>1.8990627336000001</v>
      </c>
      <c r="F217">
        <v>1.6249940249999999</v>
      </c>
      <c r="G217">
        <v>1.8656230679999999</v>
      </c>
      <c r="H217">
        <v>1.534176</v>
      </c>
    </row>
    <row r="218" spans="2:8" x14ac:dyDescent="0.2">
      <c r="B218" s="61" t="s">
        <v>325</v>
      </c>
      <c r="C218" s="64">
        <v>2012</v>
      </c>
      <c r="D218">
        <v>4</v>
      </c>
      <c r="E218">
        <v>1.6681974600000002</v>
      </c>
      <c r="F218">
        <v>1.8594701010000001</v>
      </c>
      <c r="G218">
        <v>2.2992274999999998</v>
      </c>
      <c r="H218">
        <v>2.06504697</v>
      </c>
    </row>
    <row r="219" spans="2:8" x14ac:dyDescent="0.2">
      <c r="B219" s="61" t="s">
        <v>325</v>
      </c>
      <c r="C219" s="64">
        <v>2013</v>
      </c>
      <c r="D219">
        <v>4</v>
      </c>
      <c r="E219">
        <v>1.9831873536000002</v>
      </c>
      <c r="F219">
        <v>2.3439347159999997</v>
      </c>
      <c r="G219">
        <v>2.3317319240000001</v>
      </c>
      <c r="H219">
        <v>0.78778300999999995</v>
      </c>
    </row>
    <row r="220" spans="2:8" x14ac:dyDescent="0.2">
      <c r="B220" s="61" t="s">
        <v>325</v>
      </c>
      <c r="C220" s="64">
        <v>2014</v>
      </c>
      <c r="D220">
        <v>4</v>
      </c>
      <c r="E220">
        <v>2.0642156951999997</v>
      </c>
      <c r="F220">
        <v>1.9851338459999999</v>
      </c>
      <c r="G220">
        <v>1.7548023919999998</v>
      </c>
      <c r="H220">
        <v>2.3676993400000002</v>
      </c>
    </row>
    <row r="221" spans="2:8" x14ac:dyDescent="0.2">
      <c r="B221" s="61" t="s">
        <v>325</v>
      </c>
      <c r="C221" s="64">
        <v>2015</v>
      </c>
      <c r="D221">
        <v>4</v>
      </c>
      <c r="E221">
        <v>2.1563549183999999</v>
      </c>
      <c r="F221">
        <v>2.0264115959999995</v>
      </c>
      <c r="G221">
        <v>2.0882117280000001</v>
      </c>
      <c r="H221">
        <v>2.9949507799999999</v>
      </c>
    </row>
    <row r="222" spans="2:8" x14ac:dyDescent="0.2">
      <c r="B222" s="61" t="s">
        <v>325</v>
      </c>
      <c r="C222" s="64">
        <v>2016</v>
      </c>
      <c r="D222">
        <v>4</v>
      </c>
      <c r="E222">
        <v>2.3399174639999996</v>
      </c>
      <c r="F222">
        <v>2.4646440300000001</v>
      </c>
      <c r="G222">
        <v>2.4601732520000001</v>
      </c>
      <c r="H222">
        <v>4.4204688000000001</v>
      </c>
    </row>
    <row r="223" spans="2:8" x14ac:dyDescent="0.2">
      <c r="B223" s="61" t="s">
        <v>325</v>
      </c>
      <c r="C223" s="64">
        <v>1969</v>
      </c>
      <c r="D223" s="61">
        <v>1</v>
      </c>
      <c r="E223" t="s">
        <v>17</v>
      </c>
      <c r="F223" t="s">
        <v>17</v>
      </c>
      <c r="G223" t="s">
        <v>17</v>
      </c>
      <c r="H223">
        <v>2.0731199999999999</v>
      </c>
    </row>
    <row r="224" spans="2:8" x14ac:dyDescent="0.2">
      <c r="B224" s="61" t="s">
        <v>325</v>
      </c>
      <c r="C224" s="64">
        <v>1970</v>
      </c>
      <c r="D224" s="61">
        <v>1</v>
      </c>
      <c r="E224" t="s">
        <v>17</v>
      </c>
      <c r="F224" t="s">
        <v>17</v>
      </c>
      <c r="G224" t="s">
        <v>17</v>
      </c>
      <c r="H224">
        <v>1.3184640000000001</v>
      </c>
    </row>
    <row r="225" spans="2:8" x14ac:dyDescent="0.2">
      <c r="B225" s="61" t="s">
        <v>325</v>
      </c>
      <c r="C225" s="64">
        <v>1971</v>
      </c>
      <c r="D225" s="61">
        <v>1</v>
      </c>
      <c r="E225" t="s">
        <v>17</v>
      </c>
      <c r="F225" t="s">
        <v>17</v>
      </c>
      <c r="G225" t="s">
        <v>17</v>
      </c>
      <c r="H225">
        <v>2.2276799999999999</v>
      </c>
    </row>
    <row r="226" spans="2:8" x14ac:dyDescent="0.2">
      <c r="B226" s="61" t="s">
        <v>325</v>
      </c>
      <c r="C226" s="64">
        <v>1972</v>
      </c>
      <c r="D226" s="61">
        <v>1</v>
      </c>
      <c r="E226" t="s">
        <v>17</v>
      </c>
      <c r="F226" t="s">
        <v>17</v>
      </c>
      <c r="G226">
        <v>2.2477055999999997</v>
      </c>
      <c r="H226">
        <v>1.6144799999999999</v>
      </c>
    </row>
    <row r="227" spans="2:8" x14ac:dyDescent="0.2">
      <c r="B227" s="61" t="s">
        <v>325</v>
      </c>
      <c r="C227" s="64">
        <v>1973</v>
      </c>
      <c r="D227" s="61">
        <v>1</v>
      </c>
      <c r="E227" t="s">
        <v>17</v>
      </c>
      <c r="F227">
        <v>2.1701231999999999</v>
      </c>
      <c r="G227">
        <v>2.0642496000000001</v>
      </c>
      <c r="H227">
        <v>3.4774319999999999</v>
      </c>
    </row>
    <row r="228" spans="2:8" x14ac:dyDescent="0.2">
      <c r="B228" s="61" t="s">
        <v>325</v>
      </c>
      <c r="C228" s="64">
        <v>1976</v>
      </c>
      <c r="D228" s="61">
        <v>1</v>
      </c>
      <c r="E228">
        <v>2.57068224</v>
      </c>
      <c r="F228">
        <v>2.5914168000000002</v>
      </c>
      <c r="G228">
        <v>2.9278368000000001</v>
      </c>
      <c r="H228">
        <v>1.0214399999999999</v>
      </c>
    </row>
    <row r="229" spans="2:8" x14ac:dyDescent="0.2">
      <c r="B229" s="61" t="s">
        <v>325</v>
      </c>
      <c r="C229" s="64">
        <v>1977</v>
      </c>
      <c r="D229" s="61">
        <v>1</v>
      </c>
      <c r="E229">
        <v>2.3182790400000002</v>
      </c>
      <c r="F229">
        <v>2.5023095999999998</v>
      </c>
      <c r="G229">
        <v>2.4453407999999999</v>
      </c>
      <c r="H229">
        <v>1.3742399999999999</v>
      </c>
    </row>
    <row r="230" spans="2:8" x14ac:dyDescent="0.2">
      <c r="B230" s="61" t="s">
        <v>325</v>
      </c>
      <c r="C230" s="64">
        <v>1978</v>
      </c>
      <c r="D230" s="61">
        <v>1</v>
      </c>
      <c r="E230">
        <v>2.3316652800000002</v>
      </c>
      <c r="F230">
        <v>2.2462775999999995</v>
      </c>
      <c r="G230">
        <v>2.3492447999999997</v>
      </c>
      <c r="H230">
        <v>0.67032000000000003</v>
      </c>
    </row>
    <row r="231" spans="2:8" x14ac:dyDescent="0.2">
      <c r="B231" s="61" t="s">
        <v>325</v>
      </c>
      <c r="C231" s="64">
        <v>1979</v>
      </c>
      <c r="D231" s="61">
        <v>1</v>
      </c>
      <c r="E231">
        <v>1.9578988799999997</v>
      </c>
      <c r="F231">
        <v>1.9630295999999996</v>
      </c>
      <c r="G231">
        <v>1.2263999999999999</v>
      </c>
      <c r="H231">
        <v>2.6812800000000001</v>
      </c>
    </row>
    <row r="232" spans="2:8" x14ac:dyDescent="0.2">
      <c r="B232" s="61" t="s">
        <v>325</v>
      </c>
      <c r="C232" s="64">
        <v>1980</v>
      </c>
      <c r="D232" s="61">
        <v>1</v>
      </c>
      <c r="E232">
        <v>2.2139308799999999</v>
      </c>
      <c r="F232">
        <v>1.7241839999999999</v>
      </c>
      <c r="G232">
        <v>1.890336</v>
      </c>
      <c r="H232">
        <v>1.49604</v>
      </c>
    </row>
    <row r="233" spans="2:8" x14ac:dyDescent="0.2">
      <c r="B233" s="61" t="s">
        <v>325</v>
      </c>
      <c r="C233" s="64">
        <v>1981</v>
      </c>
      <c r="D233" s="61">
        <v>1</v>
      </c>
      <c r="E233">
        <v>1.7383967999999999</v>
      </c>
      <c r="F233">
        <v>1.8665639999999999</v>
      </c>
      <c r="G233">
        <v>1.9390559999999999</v>
      </c>
      <c r="H233">
        <v>1.1770080000000001</v>
      </c>
    </row>
    <row r="234" spans="2:8" x14ac:dyDescent="0.2">
      <c r="B234" s="61" t="s">
        <v>325</v>
      </c>
      <c r="C234" s="64">
        <v>1982</v>
      </c>
      <c r="D234" s="61">
        <v>1</v>
      </c>
      <c r="E234">
        <v>1.7757331199999997</v>
      </c>
      <c r="F234">
        <v>1.8073944</v>
      </c>
      <c r="G234">
        <v>2.1417311999999997</v>
      </c>
      <c r="H234">
        <v>1.6993199999999999</v>
      </c>
    </row>
    <row r="235" spans="2:8" x14ac:dyDescent="0.2">
      <c r="B235" s="61" t="s">
        <v>325</v>
      </c>
      <c r="C235" s="64">
        <v>1983</v>
      </c>
      <c r="D235" s="61">
        <v>1</v>
      </c>
      <c r="E235">
        <v>1.8537523199999999</v>
      </c>
      <c r="F235">
        <v>2.1160943999999997</v>
      </c>
      <c r="G235">
        <v>1.7489471999999997</v>
      </c>
      <c r="H235">
        <v>0.55893599999999999</v>
      </c>
    </row>
    <row r="236" spans="2:8" x14ac:dyDescent="0.2">
      <c r="B236" s="61" t="s">
        <v>325</v>
      </c>
      <c r="C236" s="64">
        <v>1984</v>
      </c>
      <c r="D236" s="61">
        <v>1</v>
      </c>
      <c r="E236">
        <v>1.82702016</v>
      </c>
      <c r="F236">
        <v>1.4793912</v>
      </c>
      <c r="G236">
        <v>1.3741056</v>
      </c>
      <c r="H236">
        <v>1.5813839999999999</v>
      </c>
    </row>
    <row r="237" spans="2:8" x14ac:dyDescent="0.2">
      <c r="B237" s="61" t="s">
        <v>325</v>
      </c>
      <c r="C237" s="64">
        <v>1985</v>
      </c>
      <c r="D237" s="61">
        <v>1</v>
      </c>
      <c r="E237">
        <v>1.56304512</v>
      </c>
      <c r="F237">
        <v>1.5049944</v>
      </c>
      <c r="G237">
        <v>1.5358559999999999</v>
      </c>
      <c r="H237">
        <v>0.93710400000000005</v>
      </c>
    </row>
    <row r="238" spans="2:8" x14ac:dyDescent="0.2">
      <c r="B238" s="61" t="s">
        <v>325</v>
      </c>
      <c r="C238" s="64">
        <v>1986</v>
      </c>
      <c r="D238" s="61">
        <v>1</v>
      </c>
      <c r="E238">
        <v>1.42890048</v>
      </c>
      <c r="F238">
        <v>1.4330231999999998</v>
      </c>
      <c r="G238">
        <v>1.2309696000000001</v>
      </c>
      <c r="H238">
        <v>0.74390400000000001</v>
      </c>
    </row>
    <row r="239" spans="2:8" x14ac:dyDescent="0.2">
      <c r="B239" s="61" t="s">
        <v>325</v>
      </c>
      <c r="C239" s="64">
        <v>1987</v>
      </c>
      <c r="D239" s="61">
        <v>1</v>
      </c>
      <c r="E239">
        <v>1.3249555199999998</v>
      </c>
      <c r="F239">
        <v>1.1463984</v>
      </c>
      <c r="G239">
        <v>1.3049568</v>
      </c>
      <c r="H239">
        <v>0.93508800000000003</v>
      </c>
    </row>
    <row r="240" spans="2:8" x14ac:dyDescent="0.2">
      <c r="B240" s="61" t="s">
        <v>325</v>
      </c>
      <c r="C240" s="64">
        <v>1988</v>
      </c>
      <c r="D240" s="61">
        <v>1</v>
      </c>
      <c r="E240">
        <v>1.1415398400000001</v>
      </c>
      <c r="F240">
        <v>1.259244</v>
      </c>
      <c r="G240">
        <v>1.0464384</v>
      </c>
      <c r="H240">
        <v>1.1119920000000001</v>
      </c>
    </row>
    <row r="241" spans="2:8" x14ac:dyDescent="0.2">
      <c r="B241" s="61" t="s">
        <v>325</v>
      </c>
      <c r="C241" s="64">
        <v>1989</v>
      </c>
      <c r="D241" s="61">
        <v>1</v>
      </c>
      <c r="E241">
        <v>1.2742732800000001</v>
      </c>
      <c r="F241">
        <v>1.1184264000000002</v>
      </c>
      <c r="G241">
        <v>1.1163935999999999</v>
      </c>
      <c r="H241">
        <v>1.022448</v>
      </c>
    </row>
    <row r="242" spans="2:8" x14ac:dyDescent="0.2">
      <c r="B242" s="61" t="s">
        <v>325</v>
      </c>
      <c r="C242" s="64">
        <v>1990</v>
      </c>
      <c r="D242" s="61">
        <v>1</v>
      </c>
      <c r="E242">
        <v>1.1401286399999999</v>
      </c>
      <c r="F242">
        <v>1.1440295999999999</v>
      </c>
      <c r="G242">
        <v>1.2278112000000001</v>
      </c>
      <c r="H242">
        <v>0.88636800000000004</v>
      </c>
    </row>
    <row r="243" spans="2:8" x14ac:dyDescent="0.2">
      <c r="B243" s="61" t="s">
        <v>325</v>
      </c>
      <c r="C243" s="64">
        <v>1991</v>
      </c>
      <c r="D243" s="61">
        <v>1</v>
      </c>
      <c r="E243">
        <v>1.1279519999999998</v>
      </c>
      <c r="F243">
        <v>1.1867688000000001</v>
      </c>
      <c r="G243">
        <v>1.2083231999999999</v>
      </c>
      <c r="H243">
        <v>1.1728080000000001</v>
      </c>
    </row>
    <row r="244" spans="2:8" x14ac:dyDescent="0.2">
      <c r="B244" s="61" t="s">
        <v>325</v>
      </c>
      <c r="C244" s="64">
        <v>1992</v>
      </c>
      <c r="D244" s="61">
        <v>1</v>
      </c>
      <c r="E244">
        <v>1.2308889599999999</v>
      </c>
      <c r="F244">
        <v>1.2580848</v>
      </c>
      <c r="G244">
        <v>1.2326496</v>
      </c>
      <c r="H244">
        <v>0.88691903999999999</v>
      </c>
    </row>
    <row r="245" spans="2:8" x14ac:dyDescent="0.2">
      <c r="B245" s="61" t="s">
        <v>325</v>
      </c>
      <c r="C245" s="64">
        <v>1993</v>
      </c>
      <c r="D245" s="61">
        <v>1</v>
      </c>
      <c r="E245">
        <v>1.2193284096000001</v>
      </c>
      <c r="F245">
        <v>1.1905629120000001</v>
      </c>
      <c r="G245">
        <v>1.1784380159999999</v>
      </c>
      <c r="H245">
        <v>1.0255509599999999</v>
      </c>
    </row>
    <row r="246" spans="2:8" x14ac:dyDescent="0.2">
      <c r="B246" s="61" t="s">
        <v>325</v>
      </c>
      <c r="C246" s="64">
        <v>1994</v>
      </c>
      <c r="D246" s="61">
        <v>1</v>
      </c>
      <c r="E246">
        <v>1.1985825600000002</v>
      </c>
      <c r="F246">
        <v>1.1914937999999999</v>
      </c>
      <c r="G246">
        <v>1.2341112000000001</v>
      </c>
      <c r="H246">
        <v>0.59014535999999995</v>
      </c>
    </row>
    <row r="247" spans="2:8" x14ac:dyDescent="0.2">
      <c r="B247" s="61" t="s">
        <v>325</v>
      </c>
      <c r="C247" s="64">
        <v>1995</v>
      </c>
      <c r="D247" s="61">
        <v>1</v>
      </c>
      <c r="E247">
        <v>1.0948299263999999</v>
      </c>
      <c r="F247">
        <v>1.102627008</v>
      </c>
      <c r="G247">
        <v>1.001046144</v>
      </c>
      <c r="H247">
        <v>7.916832E-2</v>
      </c>
    </row>
    <row r="248" spans="2:8" x14ac:dyDescent="0.2">
      <c r="B248" s="61" t="s">
        <v>325</v>
      </c>
      <c r="C248" s="64">
        <v>1996</v>
      </c>
      <c r="D248" s="61">
        <v>1</v>
      </c>
      <c r="E248">
        <v>0.9011020032</v>
      </c>
      <c r="F248">
        <v>0.77453510400000003</v>
      </c>
      <c r="G248">
        <v>0.6779458559999999</v>
      </c>
      <c r="H248">
        <v>0.96629399999999999</v>
      </c>
    </row>
    <row r="249" spans="2:8" x14ac:dyDescent="0.2">
      <c r="B249" s="61" t="s">
        <v>325</v>
      </c>
      <c r="C249" s="64">
        <v>1997</v>
      </c>
      <c r="D249" s="61">
        <v>1</v>
      </c>
      <c r="E249">
        <v>0.85153864320000006</v>
      </c>
      <c r="F249">
        <v>0.79834759199999994</v>
      </c>
      <c r="G249">
        <v>0.65424307199999998</v>
      </c>
      <c r="H249">
        <v>0.99535967999999997</v>
      </c>
    </row>
    <row r="250" spans="2:8" x14ac:dyDescent="0.2">
      <c r="B250" s="61" t="s">
        <v>325</v>
      </c>
      <c r="C250" s="64">
        <v>1998</v>
      </c>
      <c r="D250" s="61">
        <v>1</v>
      </c>
      <c r="E250">
        <v>0.87756439679999998</v>
      </c>
      <c r="F250">
        <v>0.78929020799999983</v>
      </c>
      <c r="G250">
        <v>0.81632879999999985</v>
      </c>
      <c r="H250">
        <v>0.9435962</v>
      </c>
    </row>
    <row r="251" spans="2:8" x14ac:dyDescent="0.2">
      <c r="B251" s="61" t="s">
        <v>325</v>
      </c>
      <c r="C251" s="64">
        <v>1999</v>
      </c>
      <c r="D251" s="61">
        <v>1</v>
      </c>
      <c r="E251">
        <v>0.85789525439999992</v>
      </c>
      <c r="F251">
        <v>0.89532545999999991</v>
      </c>
      <c r="G251">
        <v>1.1620999519999999</v>
      </c>
      <c r="H251">
        <v>0.85475747000000002</v>
      </c>
    </row>
    <row r="252" spans="2:8" x14ac:dyDescent="0.2">
      <c r="B252" s="61" t="s">
        <v>325</v>
      </c>
      <c r="C252" s="64">
        <v>2000</v>
      </c>
      <c r="D252" s="61">
        <v>1</v>
      </c>
      <c r="E252">
        <v>0.92140216080000004</v>
      </c>
      <c r="F252">
        <v>1.128002205</v>
      </c>
      <c r="G252">
        <v>1.11748534</v>
      </c>
      <c r="H252">
        <v>1.1449899699999999</v>
      </c>
    </row>
    <row r="253" spans="2:8" x14ac:dyDescent="0.2">
      <c r="B253" s="61" t="s">
        <v>325</v>
      </c>
      <c r="C253" s="64">
        <v>2001</v>
      </c>
      <c r="D253" s="61">
        <v>1</v>
      </c>
      <c r="E253">
        <v>1.1771993567999999</v>
      </c>
      <c r="F253">
        <v>1.1816109960000001</v>
      </c>
      <c r="G253">
        <v>1.1773374560000001</v>
      </c>
      <c r="H253">
        <v>1.2059586</v>
      </c>
    </row>
    <row r="254" spans="2:8" x14ac:dyDescent="0.2">
      <c r="B254" s="61" t="s">
        <v>325</v>
      </c>
      <c r="C254" s="64">
        <v>2002</v>
      </c>
      <c r="D254" s="61">
        <v>1</v>
      </c>
      <c r="E254">
        <v>1.2347188607999999</v>
      </c>
      <c r="F254">
        <v>1.2447906719999999</v>
      </c>
      <c r="G254">
        <v>1.2822824159999999</v>
      </c>
      <c r="H254">
        <v>0.92037119999999994</v>
      </c>
    </row>
    <row r="255" spans="2:8" x14ac:dyDescent="0.2">
      <c r="B255" s="61" t="s">
        <v>325</v>
      </c>
      <c r="C255" s="64">
        <v>2003</v>
      </c>
      <c r="D255" s="61">
        <v>1</v>
      </c>
      <c r="E255">
        <v>1.2167216256</v>
      </c>
      <c r="F255">
        <v>1.2378231719999999</v>
      </c>
      <c r="G255">
        <v>1.3085279079999999</v>
      </c>
      <c r="H255">
        <v>1.59897073</v>
      </c>
    </row>
    <row r="256" spans="2:8" x14ac:dyDescent="0.2">
      <c r="B256" s="61" t="s">
        <v>325</v>
      </c>
      <c r="C256" s="64">
        <v>2004</v>
      </c>
      <c r="D256" s="61">
        <v>1</v>
      </c>
      <c r="E256">
        <v>1.3740115127999999</v>
      </c>
      <c r="F256">
        <v>1.4610871499999998</v>
      </c>
      <c r="G256">
        <v>1.4901202119999999</v>
      </c>
      <c r="H256">
        <v>1.34796951</v>
      </c>
    </row>
    <row r="257" spans="2:8" x14ac:dyDescent="0.2">
      <c r="B257" s="61" t="s">
        <v>325</v>
      </c>
      <c r="C257" s="64">
        <v>2005</v>
      </c>
      <c r="D257" s="61">
        <v>1</v>
      </c>
      <c r="E257">
        <v>1.4923824023999999</v>
      </c>
      <c r="F257">
        <v>1.5219810119999999</v>
      </c>
      <c r="G257">
        <v>1.5469245759999999</v>
      </c>
      <c r="H257">
        <v>1.97704499</v>
      </c>
    </row>
    <row r="258" spans="2:8" x14ac:dyDescent="0.2">
      <c r="B258" s="61" t="s">
        <v>325</v>
      </c>
      <c r="C258" s="64">
        <v>2006</v>
      </c>
      <c r="D258" s="61">
        <v>1</v>
      </c>
      <c r="E258">
        <v>1.6920756072000001</v>
      </c>
      <c r="F258">
        <v>1.7533069289999998</v>
      </c>
      <c r="G258">
        <v>1.9695940919999997</v>
      </c>
      <c r="H258">
        <v>1.1384891500000001</v>
      </c>
    </row>
    <row r="259" spans="2:8" x14ac:dyDescent="0.2">
      <c r="B259" s="61" t="s">
        <v>325</v>
      </c>
      <c r="C259" s="64">
        <v>2007</v>
      </c>
      <c r="D259" s="61">
        <v>1</v>
      </c>
      <c r="E259">
        <v>1.6758829391999996</v>
      </c>
      <c r="F259">
        <v>1.8187423139999996</v>
      </c>
      <c r="G259">
        <v>1.7854014599999999</v>
      </c>
      <c r="H259">
        <v>0.14662042</v>
      </c>
    </row>
    <row r="260" spans="2:8" x14ac:dyDescent="0.2">
      <c r="B260" s="61" t="s">
        <v>325</v>
      </c>
      <c r="C260" s="64">
        <v>2008</v>
      </c>
      <c r="D260" s="61">
        <v>1</v>
      </c>
      <c r="E260">
        <v>1.4901827519999997</v>
      </c>
      <c r="F260">
        <v>1.3830372209999997</v>
      </c>
      <c r="G260">
        <v>1.3048618240000001</v>
      </c>
      <c r="H260">
        <v>1.1520546300000001</v>
      </c>
    </row>
    <row r="261" spans="2:8" x14ac:dyDescent="0.2">
      <c r="B261" s="61" t="s">
        <v>325</v>
      </c>
      <c r="C261" s="64">
        <v>2010</v>
      </c>
      <c r="D261" s="61">
        <v>1</v>
      </c>
      <c r="E261">
        <v>1.382922888</v>
      </c>
      <c r="F261">
        <v>1.3242627570000001</v>
      </c>
      <c r="G261">
        <v>0.97486568000000007</v>
      </c>
      <c r="H261">
        <v>1.87935282</v>
      </c>
    </row>
    <row r="262" spans="2:8" x14ac:dyDescent="0.2">
      <c r="B262" s="61" t="s">
        <v>325</v>
      </c>
      <c r="C262" s="64">
        <v>2011</v>
      </c>
      <c r="D262" s="61">
        <v>1</v>
      </c>
      <c r="E262">
        <v>1.5104548823999999</v>
      </c>
      <c r="F262">
        <v>1.294955106</v>
      </c>
      <c r="G262">
        <v>1.2712111480000001</v>
      </c>
      <c r="H262">
        <v>0.76271999999999995</v>
      </c>
    </row>
    <row r="263" spans="2:8" x14ac:dyDescent="0.2">
      <c r="B263" s="61" t="s">
        <v>325</v>
      </c>
      <c r="C263" s="64">
        <v>2012</v>
      </c>
      <c r="D263" s="61">
        <v>1</v>
      </c>
      <c r="E263">
        <v>1.2190168848</v>
      </c>
      <c r="F263">
        <v>1.1822243610000001</v>
      </c>
      <c r="G263">
        <v>1.51765098</v>
      </c>
      <c r="H263">
        <v>1.3154448000000001</v>
      </c>
    </row>
    <row r="264" spans="2:8" x14ac:dyDescent="0.2">
      <c r="B264" s="61" t="s">
        <v>325</v>
      </c>
      <c r="C264" s="64">
        <v>2013</v>
      </c>
      <c r="D264" s="61">
        <v>1</v>
      </c>
      <c r="E264">
        <v>1.2614862407999998</v>
      </c>
      <c r="F264">
        <v>1.532871675</v>
      </c>
      <c r="G264">
        <v>1.583007048</v>
      </c>
      <c r="H264">
        <v>0.86816965000000001</v>
      </c>
    </row>
    <row r="265" spans="2:8" x14ac:dyDescent="0.2">
      <c r="B265" s="61" t="s">
        <v>325</v>
      </c>
      <c r="C265" s="64">
        <v>2014</v>
      </c>
      <c r="D265" s="61">
        <v>1</v>
      </c>
      <c r="E265">
        <v>1.434658056</v>
      </c>
      <c r="F265">
        <v>1.4477061809999998</v>
      </c>
      <c r="G265">
        <v>1.17853378</v>
      </c>
      <c r="H265">
        <v>2.02824267</v>
      </c>
    </row>
    <row r="266" spans="2:8" x14ac:dyDescent="0.2">
      <c r="B266" s="61" t="s">
        <v>325</v>
      </c>
      <c r="C266" s="64">
        <v>2015</v>
      </c>
      <c r="D266" s="61">
        <v>1</v>
      </c>
      <c r="E266">
        <v>1.6449431855999999</v>
      </c>
      <c r="F266">
        <v>1.4923731360000001</v>
      </c>
      <c r="G266">
        <v>1.6847428480000002</v>
      </c>
      <c r="H266">
        <v>2.4321255800000001</v>
      </c>
    </row>
    <row r="267" spans="2:8" x14ac:dyDescent="0.2">
      <c r="B267" s="61" t="s">
        <v>325</v>
      </c>
      <c r="C267" s="64">
        <v>2016</v>
      </c>
      <c r="D267" s="61">
        <v>1</v>
      </c>
      <c r="E267">
        <v>1.7776086480000002</v>
      </c>
      <c r="F267">
        <v>1.9931948100000001</v>
      </c>
      <c r="G267">
        <v>2.13141516</v>
      </c>
      <c r="H267">
        <v>2.4275116799999998</v>
      </c>
    </row>
    <row r="268" spans="2:8" ht="15" x14ac:dyDescent="0.25">
      <c r="B268" s="61" t="s">
        <v>326</v>
      </c>
      <c r="C268" s="140">
        <v>1971</v>
      </c>
      <c r="D268" s="61">
        <v>7</v>
      </c>
      <c r="E268" t="s">
        <v>17</v>
      </c>
      <c r="F268" t="s">
        <v>17</v>
      </c>
      <c r="G268" t="s">
        <v>17</v>
      </c>
      <c r="H268">
        <v>2.5149599999999999</v>
      </c>
    </row>
    <row r="269" spans="2:8" ht="15" x14ac:dyDescent="0.25">
      <c r="B269" s="61" t="s">
        <v>326</v>
      </c>
      <c r="C269" s="140">
        <v>1972</v>
      </c>
      <c r="D269" s="61">
        <v>7</v>
      </c>
      <c r="E269" t="s">
        <v>17</v>
      </c>
      <c r="F269" t="s">
        <v>17</v>
      </c>
      <c r="G269" t="s">
        <v>17</v>
      </c>
      <c r="H269">
        <v>1.4676480000000001</v>
      </c>
    </row>
    <row r="270" spans="2:8" ht="15" x14ac:dyDescent="0.25">
      <c r="B270" s="61" t="s">
        <v>326</v>
      </c>
      <c r="C270" s="140">
        <v>1974</v>
      </c>
      <c r="D270" s="61">
        <v>7</v>
      </c>
      <c r="E270" t="s">
        <v>17</v>
      </c>
      <c r="F270" t="s">
        <v>17</v>
      </c>
      <c r="G270" t="s">
        <v>17</v>
      </c>
      <c r="H270">
        <v>1.8681465600000002</v>
      </c>
    </row>
    <row r="271" spans="2:8" ht="15" x14ac:dyDescent="0.25">
      <c r="B271" s="61" t="s">
        <v>326</v>
      </c>
      <c r="C271" s="140">
        <v>1975</v>
      </c>
      <c r="D271" s="61">
        <v>7</v>
      </c>
      <c r="E271" t="s">
        <v>17</v>
      </c>
      <c r="F271" t="s">
        <v>17</v>
      </c>
      <c r="G271">
        <v>2.340301824</v>
      </c>
      <c r="H271">
        <v>3.3968121600000005</v>
      </c>
    </row>
    <row r="272" spans="2:8" ht="15" x14ac:dyDescent="0.25">
      <c r="B272" s="61" t="s">
        <v>326</v>
      </c>
      <c r="C272" s="140">
        <v>1976</v>
      </c>
      <c r="D272" s="61">
        <v>7</v>
      </c>
      <c r="E272" t="s">
        <v>17</v>
      </c>
      <c r="F272">
        <v>2.7742700160000004</v>
      </c>
      <c r="G272">
        <v>2.6930426880000002</v>
      </c>
      <c r="H272">
        <v>3.14067936</v>
      </c>
    </row>
    <row r="273" spans="2:8" ht="15" x14ac:dyDescent="0.25">
      <c r="B273" s="61" t="s">
        <v>326</v>
      </c>
      <c r="C273" s="140">
        <v>1977</v>
      </c>
      <c r="D273" s="61">
        <v>7</v>
      </c>
      <c r="E273">
        <v>2.9731790592000005</v>
      </c>
      <c r="F273">
        <v>2.9619858239999997</v>
      </c>
      <c r="G273">
        <v>3.3622552320000003</v>
      </c>
      <c r="H273">
        <v>1.9372617600000002</v>
      </c>
    </row>
    <row r="274" spans="2:8" ht="15" x14ac:dyDescent="0.25">
      <c r="B274" s="61" t="s">
        <v>326</v>
      </c>
      <c r="C274" s="140">
        <v>1978</v>
      </c>
      <c r="D274" s="61">
        <v>7</v>
      </c>
      <c r="E274">
        <v>2.8345314816</v>
      </c>
      <c r="F274">
        <v>3.1028699520000003</v>
      </c>
      <c r="G274">
        <v>3.3899013119999997</v>
      </c>
      <c r="H274">
        <v>2.5918233600000002</v>
      </c>
    </row>
    <row r="275" spans="2:8" ht="15" x14ac:dyDescent="0.25">
      <c r="B275" s="61" t="s">
        <v>326</v>
      </c>
      <c r="C275" s="140">
        <v>1979</v>
      </c>
      <c r="D275" s="61">
        <v>7</v>
      </c>
      <c r="E275">
        <v>3.1043335679999999</v>
      </c>
      <c r="F275">
        <v>3.3199729920000003</v>
      </c>
      <c r="G275">
        <v>3.0679057919999999</v>
      </c>
      <c r="H275">
        <v>2.6599440000000003</v>
      </c>
    </row>
    <row r="276" spans="2:8" ht="15" x14ac:dyDescent="0.25">
      <c r="B276" s="61" t="s">
        <v>326</v>
      </c>
      <c r="C276" s="140">
        <v>1980</v>
      </c>
      <c r="D276" s="61">
        <v>7</v>
      </c>
      <c r="E276">
        <v>3.2943649535999997</v>
      </c>
      <c r="F276">
        <v>3.098912544</v>
      </c>
      <c r="G276">
        <v>2.875611648</v>
      </c>
      <c r="H276">
        <v>3.7159920000000004</v>
      </c>
    </row>
    <row r="277" spans="2:8" ht="15" x14ac:dyDescent="0.25">
      <c r="B277" s="61" t="s">
        <v>326</v>
      </c>
      <c r="C277" s="140">
        <v>1981</v>
      </c>
      <c r="D277" s="61">
        <v>7</v>
      </c>
      <c r="E277">
        <v>3.3709681152000002</v>
      </c>
      <c r="F277">
        <v>3.2715063360000003</v>
      </c>
      <c r="G277">
        <v>3.5871037440000002</v>
      </c>
      <c r="H277">
        <v>2.6061840000000003</v>
      </c>
    </row>
    <row r="278" spans="2:8" ht="15" x14ac:dyDescent="0.25">
      <c r="B278" s="61" t="s">
        <v>326</v>
      </c>
      <c r="C278" s="140">
        <v>1982</v>
      </c>
      <c r="D278" s="61">
        <v>7</v>
      </c>
      <c r="E278">
        <v>3.2426892288000002</v>
      </c>
      <c r="F278">
        <v>3.4721830080000005</v>
      </c>
      <c r="G278">
        <v>3.5928480000000005</v>
      </c>
      <c r="H278">
        <v>1.86816</v>
      </c>
    </row>
    <row r="279" spans="2:8" ht="15" x14ac:dyDescent="0.25">
      <c r="B279" s="61" t="s">
        <v>326</v>
      </c>
      <c r="C279" s="140">
        <v>1983</v>
      </c>
      <c r="D279" s="61">
        <v>7</v>
      </c>
      <c r="E279">
        <v>3.2261048064000004</v>
      </c>
      <c r="F279">
        <v>3.2550840000000005</v>
      </c>
      <c r="G279">
        <v>3.2761344000000001</v>
      </c>
      <c r="H279">
        <v>2.514456</v>
      </c>
    </row>
    <row r="280" spans="2:8" ht="15" x14ac:dyDescent="0.25">
      <c r="B280" s="61" t="s">
        <v>326</v>
      </c>
      <c r="C280" s="140">
        <v>1984</v>
      </c>
      <c r="D280" s="61">
        <v>7</v>
      </c>
      <c r="E280">
        <v>3.2075366400000003</v>
      </c>
      <c r="F280">
        <v>3.2114376000000004</v>
      </c>
      <c r="G280">
        <v>2.7955200000000002</v>
      </c>
      <c r="H280">
        <v>2.7115200000000006</v>
      </c>
    </row>
    <row r="281" spans="2:8" ht="15" x14ac:dyDescent="0.25">
      <c r="B281" s="61" t="s">
        <v>326</v>
      </c>
      <c r="C281" s="140">
        <v>1985</v>
      </c>
      <c r="D281" s="61">
        <v>7</v>
      </c>
      <c r="E281">
        <v>3.2199148800000001</v>
      </c>
      <c r="F281">
        <v>2.9100960000000002</v>
      </c>
      <c r="G281">
        <v>2.8376544000000004</v>
      </c>
      <c r="H281">
        <v>2.0307839999999997</v>
      </c>
    </row>
    <row r="282" spans="2:8" ht="15" x14ac:dyDescent="0.25">
      <c r="B282" s="61" t="s">
        <v>326</v>
      </c>
      <c r="C282" s="140">
        <v>1986</v>
      </c>
      <c r="D282" s="61">
        <v>7</v>
      </c>
      <c r="E282">
        <v>2.8154649600000003</v>
      </c>
      <c r="F282">
        <v>2.7374759999999996</v>
      </c>
      <c r="G282">
        <v>2.9027040000000004</v>
      </c>
      <c r="H282">
        <v>3.0918720000000004</v>
      </c>
    </row>
    <row r="283" spans="2:8" ht="15" x14ac:dyDescent="0.25">
      <c r="B283" s="61" t="s">
        <v>326</v>
      </c>
      <c r="C283" s="140">
        <v>1987</v>
      </c>
      <c r="D283" s="61">
        <v>7</v>
      </c>
      <c r="E283">
        <v>2.9320300800000001</v>
      </c>
      <c r="F283">
        <v>3.1045896000000006</v>
      </c>
      <c r="G283">
        <v>3.1336704000000002</v>
      </c>
      <c r="H283">
        <v>2.7889679999999997</v>
      </c>
    </row>
    <row r="284" spans="2:8" ht="15" x14ac:dyDescent="0.25">
      <c r="B284" s="61" t="s">
        <v>326</v>
      </c>
      <c r="C284" s="140">
        <v>1988</v>
      </c>
      <c r="D284" s="61">
        <v>7</v>
      </c>
      <c r="E284">
        <v>3.1530240000000007</v>
      </c>
      <c r="F284">
        <v>3.1869432</v>
      </c>
      <c r="G284">
        <v>3.1646495999999997</v>
      </c>
      <c r="H284">
        <v>4.2443520000000001</v>
      </c>
    </row>
    <row r="285" spans="2:8" ht="15" x14ac:dyDescent="0.25">
      <c r="B285" s="61" t="s">
        <v>326</v>
      </c>
      <c r="C285" s="140">
        <v>1989</v>
      </c>
      <c r="D285" s="61">
        <v>7</v>
      </c>
      <c r="E285">
        <v>3.5681990400000001</v>
      </c>
      <c r="F285">
        <v>3.6467927999999996</v>
      </c>
      <c r="G285">
        <v>4.0500768000000003</v>
      </c>
      <c r="H285">
        <v>2.7096719999999999</v>
      </c>
    </row>
    <row r="286" spans="2:8" ht="15" x14ac:dyDescent="0.25">
      <c r="B286" s="61" t="s">
        <v>326</v>
      </c>
      <c r="C286" s="140">
        <v>1990</v>
      </c>
      <c r="D286" s="61">
        <v>7</v>
      </c>
      <c r="E286">
        <v>3.5677555199999995</v>
      </c>
      <c r="F286">
        <v>3.8504591999999995</v>
      </c>
      <c r="G286">
        <v>3.8971967999999997</v>
      </c>
      <c r="H286">
        <v>2.9475600000000002</v>
      </c>
    </row>
    <row r="287" spans="2:8" ht="15" x14ac:dyDescent="0.25">
      <c r="B287" s="61" t="s">
        <v>326</v>
      </c>
      <c r="C287" s="140">
        <v>1991</v>
      </c>
      <c r="D287" s="61">
        <v>7</v>
      </c>
      <c r="E287">
        <v>3.7877817599999997</v>
      </c>
      <c r="F287">
        <v>3.8071655999999998</v>
      </c>
      <c r="G287">
        <v>3.9606335999999995</v>
      </c>
      <c r="H287">
        <v>1.9817280000000002</v>
      </c>
    </row>
    <row r="288" spans="2:8" ht="15" x14ac:dyDescent="0.25">
      <c r="B288" s="61" t="s">
        <v>326</v>
      </c>
      <c r="C288" s="140">
        <v>1992</v>
      </c>
      <c r="D288" s="61">
        <v>7</v>
      </c>
      <c r="E288">
        <v>3.5213471999999997</v>
      </c>
      <c r="F288">
        <v>3.5649935999999998</v>
      </c>
      <c r="G288">
        <v>3.0555840000000001</v>
      </c>
      <c r="H288">
        <v>2.6038118400000001</v>
      </c>
    </row>
    <row r="289" spans="2:8" ht="15" x14ac:dyDescent="0.25">
      <c r="B289" s="61" t="s">
        <v>326</v>
      </c>
      <c r="C289" s="140">
        <v>1993</v>
      </c>
      <c r="D289" s="61">
        <v>7</v>
      </c>
      <c r="E289">
        <v>3.4769097215999998</v>
      </c>
      <c r="F289">
        <v>3.0728315520000002</v>
      </c>
      <c r="G289">
        <v>3.0132399359999997</v>
      </c>
      <c r="H289">
        <v>2.4405830399999999</v>
      </c>
    </row>
    <row r="290" spans="2:8" ht="15" x14ac:dyDescent="0.25">
      <c r="B290" s="61" t="s">
        <v>326</v>
      </c>
      <c r="C290" s="140">
        <v>1994</v>
      </c>
      <c r="D290" s="61">
        <v>7</v>
      </c>
      <c r="E290">
        <v>3.0440051712000002</v>
      </c>
      <c r="F290">
        <v>2.9921048639999999</v>
      </c>
      <c r="G290">
        <v>2.8104491519999999</v>
      </c>
      <c r="H290">
        <v>3.0451344000000007</v>
      </c>
    </row>
    <row r="291" spans="2:8" ht="15" x14ac:dyDescent="0.25">
      <c r="B291" s="61" t="s">
        <v>326</v>
      </c>
      <c r="C291" s="140">
        <v>1995</v>
      </c>
      <c r="D291" s="61">
        <v>7</v>
      </c>
      <c r="E291">
        <v>3.1245161472</v>
      </c>
      <c r="F291">
        <v>3.0213771840000003</v>
      </c>
      <c r="G291">
        <v>3.2358117119999998</v>
      </c>
      <c r="H291">
        <v>3.08826336</v>
      </c>
    </row>
    <row r="292" spans="2:8" ht="15" x14ac:dyDescent="0.25">
      <c r="B292" s="61" t="s">
        <v>326</v>
      </c>
      <c r="C292" s="140">
        <v>1996</v>
      </c>
      <c r="D292" s="61">
        <v>7</v>
      </c>
      <c r="E292">
        <v>3.1582849535999999</v>
      </c>
      <c r="F292">
        <v>3.353337792</v>
      </c>
      <c r="G292">
        <v>3.4295923200000002</v>
      </c>
      <c r="H292">
        <v>2.6048668800000003</v>
      </c>
    </row>
    <row r="293" spans="2:8" ht="15" x14ac:dyDescent="0.25">
      <c r="B293" s="61" t="s">
        <v>326</v>
      </c>
      <c r="C293" s="140">
        <v>1997</v>
      </c>
      <c r="D293" s="61">
        <v>7</v>
      </c>
      <c r="E293">
        <v>3.3078382847999999</v>
      </c>
      <c r="F293">
        <v>3.353654304</v>
      </c>
      <c r="G293">
        <v>3.4953058559999999</v>
      </c>
      <c r="H293">
        <v>3.5728627200000007</v>
      </c>
    </row>
    <row r="294" spans="2:8" ht="15" x14ac:dyDescent="0.25">
      <c r="B294" s="61" t="s">
        <v>326</v>
      </c>
      <c r="C294" s="140">
        <v>1998</v>
      </c>
      <c r="D294" s="61">
        <v>7</v>
      </c>
      <c r="E294">
        <v>3.5404104959999998</v>
      </c>
      <c r="F294">
        <v>3.6933382080000001</v>
      </c>
      <c r="G294">
        <v>3.706397184000001</v>
      </c>
      <c r="H294">
        <v>3.7801209600000005</v>
      </c>
    </row>
    <row r="295" spans="2:8" ht="15" x14ac:dyDescent="0.25">
      <c r="B295" s="61" t="s">
        <v>326</v>
      </c>
      <c r="C295" s="140">
        <v>1999</v>
      </c>
      <c r="D295" s="61">
        <v>7</v>
      </c>
      <c r="E295">
        <v>3.8618995968000003</v>
      </c>
      <c r="F295">
        <v>3.9138341760000008</v>
      </c>
      <c r="G295">
        <v>3.9831402240000005</v>
      </c>
      <c r="H295">
        <v>3.6306144000000002</v>
      </c>
    </row>
    <row r="296" spans="2:8" ht="15" x14ac:dyDescent="0.25">
      <c r="B296" s="61" t="s">
        <v>326</v>
      </c>
      <c r="C296" s="140">
        <v>2000</v>
      </c>
      <c r="D296" s="61">
        <v>7</v>
      </c>
      <c r="E296">
        <v>4.0024147968000001</v>
      </c>
      <c r="F296">
        <v>4.0765394879999999</v>
      </c>
      <c r="G296">
        <v>4.3934392320000004</v>
      </c>
      <c r="H296">
        <v>2.6474716800000007</v>
      </c>
    </row>
    <row r="297" spans="2:8" ht="15" x14ac:dyDescent="0.25">
      <c r="B297" s="61" t="s">
        <v>326</v>
      </c>
      <c r="C297" s="140">
        <v>2001</v>
      </c>
      <c r="D297" s="61">
        <v>7</v>
      </c>
      <c r="E297">
        <v>3.8966247936</v>
      </c>
      <c r="F297">
        <v>4.0893209280000002</v>
      </c>
      <c r="G297">
        <v>4.023282816</v>
      </c>
      <c r="H297">
        <v>1.4222476800000001</v>
      </c>
    </row>
    <row r="298" spans="2:8" ht="15" x14ac:dyDescent="0.25">
      <c r="B298" s="61" t="s">
        <v>326</v>
      </c>
      <c r="C298" s="140">
        <v>2002</v>
      </c>
      <c r="D298" s="61">
        <v>7</v>
      </c>
      <c r="E298">
        <v>3.6127961856000006</v>
      </c>
      <c r="F298">
        <v>3.4441364160000001</v>
      </c>
      <c r="G298">
        <v>3.0801335040000004</v>
      </c>
      <c r="H298">
        <v>2.9511283199999996</v>
      </c>
    </row>
    <row r="299" spans="2:8" ht="15" x14ac:dyDescent="0.25">
      <c r="B299" s="61" t="s">
        <v>326</v>
      </c>
      <c r="C299" s="140">
        <v>2003</v>
      </c>
      <c r="D299" s="61">
        <v>7</v>
      </c>
      <c r="E299">
        <v>3.4635799295999998</v>
      </c>
      <c r="F299">
        <v>3.1954386240000003</v>
      </c>
      <c r="G299">
        <v>2.8083390719999999</v>
      </c>
      <c r="H299">
        <v>5.9357155200000005</v>
      </c>
    </row>
    <row r="300" spans="2:8" ht="15" x14ac:dyDescent="0.25">
      <c r="B300" s="61" t="s">
        <v>326</v>
      </c>
      <c r="C300" s="140">
        <v>2004</v>
      </c>
      <c r="D300" s="61">
        <v>7</v>
      </c>
      <c r="E300">
        <v>3.9809226240000011</v>
      </c>
      <c r="F300">
        <v>3.8869689600000004</v>
      </c>
      <c r="G300">
        <v>4.123636608</v>
      </c>
      <c r="H300">
        <v>4.0854307199999997</v>
      </c>
    </row>
    <row r="301" spans="2:8" ht="15" x14ac:dyDescent="0.25">
      <c r="B301" s="61" t="s">
        <v>326</v>
      </c>
      <c r="C301" s="140">
        <v>2005</v>
      </c>
      <c r="D301" s="61">
        <v>7</v>
      </c>
      <c r="E301">
        <v>4.0900785408000004</v>
      </c>
      <c r="F301">
        <v>4.3183566719999993</v>
      </c>
      <c r="G301">
        <v>5.1889098240000004</v>
      </c>
      <c r="H301">
        <v>2.8747824</v>
      </c>
    </row>
    <row r="302" spans="2:8" ht="15" x14ac:dyDescent="0.25">
      <c r="B302" s="61" t="s">
        <v>326</v>
      </c>
      <c r="C302" s="140">
        <v>2006</v>
      </c>
      <c r="D302" s="61">
        <v>7</v>
      </c>
      <c r="E302">
        <v>4.1446331135999994</v>
      </c>
      <c r="F302">
        <v>4.7541170880000001</v>
      </c>
      <c r="G302">
        <v>5.1583714560000002</v>
      </c>
      <c r="H302">
        <v>2.7360345600000002</v>
      </c>
    </row>
    <row r="303" spans="2:8" ht="15" x14ac:dyDescent="0.25">
      <c r="B303" s="61" t="s">
        <v>326</v>
      </c>
      <c r="C303" s="140">
        <v>2007</v>
      </c>
      <c r="D303" s="61">
        <v>7</v>
      </c>
      <c r="E303">
        <v>4.4599419647999996</v>
      </c>
      <c r="F303">
        <v>4.68958896</v>
      </c>
      <c r="G303">
        <v>3.8784990719999994</v>
      </c>
      <c r="H303">
        <v>3.3808320000000007</v>
      </c>
    </row>
    <row r="304" spans="2:8" ht="15" x14ac:dyDescent="0.25">
      <c r="B304" s="61" t="s">
        <v>326</v>
      </c>
      <c r="C304" s="140">
        <v>2008</v>
      </c>
      <c r="D304" s="61">
        <v>7</v>
      </c>
      <c r="E304">
        <v>4.5630708480000006</v>
      </c>
      <c r="F304">
        <v>3.9231239040000001</v>
      </c>
      <c r="G304">
        <v>3.5966595840000002</v>
      </c>
      <c r="H304">
        <v>5.9354198400000007</v>
      </c>
    </row>
    <row r="305" spans="2:8" ht="15" x14ac:dyDescent="0.25">
      <c r="B305" s="61" t="s">
        <v>326</v>
      </c>
      <c r="C305" s="140">
        <v>2009</v>
      </c>
      <c r="D305" s="61">
        <v>7</v>
      </c>
      <c r="E305">
        <v>4.5629998848</v>
      </c>
      <c r="F305">
        <v>4.4781206400000002</v>
      </c>
      <c r="G305">
        <v>4.8209145600000003</v>
      </c>
      <c r="H305">
        <v>4.9079519999999999</v>
      </c>
    </row>
    <row r="306" spans="2:8" ht="15" x14ac:dyDescent="0.25">
      <c r="B306" s="61" t="s">
        <v>326</v>
      </c>
      <c r="C306" s="140">
        <v>2010</v>
      </c>
      <c r="D306" s="61">
        <v>7</v>
      </c>
      <c r="E306">
        <v>4.7604049920000007</v>
      </c>
      <c r="F306">
        <v>5.0880715200000006</v>
      </c>
      <c r="G306">
        <v>5.689681536000001</v>
      </c>
      <c r="H306">
        <v>2.1051744000000001</v>
      </c>
    </row>
    <row r="307" spans="2:8" ht="15" x14ac:dyDescent="0.25">
      <c r="B307" s="61" t="s">
        <v>326</v>
      </c>
      <c r="C307" s="140">
        <v>2011</v>
      </c>
      <c r="D307" s="61">
        <v>7</v>
      </c>
      <c r="E307">
        <v>4.5756990719999999</v>
      </c>
      <c r="F307">
        <v>4.8988134719999996</v>
      </c>
      <c r="G307">
        <v>5.1794184959999994</v>
      </c>
      <c r="H307">
        <v>3.0033360000000009</v>
      </c>
    </row>
    <row r="308" spans="2:8" ht="15" x14ac:dyDescent="0.25">
      <c r="B308" s="61" t="s">
        <v>326</v>
      </c>
      <c r="C308" s="140">
        <v>2012</v>
      </c>
      <c r="D308" s="61">
        <v>7</v>
      </c>
      <c r="E308">
        <v>4.6398514176000001</v>
      </c>
      <c r="F308">
        <v>4.7855646719999996</v>
      </c>
      <c r="G308">
        <v>4.0065849600000005</v>
      </c>
      <c r="H308">
        <v>4.1143200000000002</v>
      </c>
    </row>
    <row r="309" spans="2:8" ht="15" x14ac:dyDescent="0.25">
      <c r="B309" s="61" t="s">
        <v>326</v>
      </c>
      <c r="C309" s="140">
        <v>2013</v>
      </c>
      <c r="D309" s="61">
        <v>7</v>
      </c>
      <c r="E309">
        <v>4.8158885375999994</v>
      </c>
      <c r="F309">
        <v>4.2392347199999998</v>
      </c>
      <c r="G309">
        <v>3.6891321600000002</v>
      </c>
      <c r="H309">
        <v>2.6802988799999996</v>
      </c>
    </row>
    <row r="310" spans="2:8" ht="15" x14ac:dyDescent="0.25">
      <c r="B310" s="61" t="s">
        <v>326</v>
      </c>
      <c r="C310" s="140">
        <v>2014</v>
      </c>
      <c r="D310" s="61">
        <v>7</v>
      </c>
      <c r="E310">
        <v>4.0346595071999998</v>
      </c>
      <c r="F310">
        <v>3.5709387840000004</v>
      </c>
      <c r="G310">
        <v>3.9191819520000002</v>
      </c>
      <c r="H310">
        <v>1.89751968</v>
      </c>
    </row>
    <row r="311" spans="2:8" ht="15" x14ac:dyDescent="0.25">
      <c r="B311" s="61" t="s">
        <v>326</v>
      </c>
      <c r="C311" s="140">
        <v>2015</v>
      </c>
      <c r="D311" s="61">
        <v>7</v>
      </c>
      <c r="E311">
        <v>3.3121557504000001</v>
      </c>
      <c r="F311">
        <v>3.5086423680000003</v>
      </c>
      <c r="G311">
        <v>3.4768554239999996</v>
      </c>
      <c r="H311">
        <v>2.6943839999999999</v>
      </c>
    </row>
    <row r="312" spans="2:8" ht="15" x14ac:dyDescent="0.25">
      <c r="B312" s="61" t="s">
        <v>326</v>
      </c>
      <c r="C312" s="141">
        <v>2016</v>
      </c>
      <c r="D312" s="61">
        <v>7</v>
      </c>
      <c r="E312">
        <v>3.4535660544</v>
      </c>
      <c r="F312">
        <v>3.4159567679999996</v>
      </c>
      <c r="G312">
        <v>2.9088810239999998</v>
      </c>
      <c r="H312">
        <v>5.2960000000000003</v>
      </c>
    </row>
    <row r="313" spans="2:8" ht="15" x14ac:dyDescent="0.25">
      <c r="B313" s="61" t="s">
        <v>326</v>
      </c>
      <c r="C313" s="140">
        <v>1971</v>
      </c>
      <c r="D313" s="61">
        <v>2</v>
      </c>
      <c r="E313" t="s">
        <v>17</v>
      </c>
      <c r="F313" t="s">
        <v>17</v>
      </c>
      <c r="G313" t="s">
        <v>17</v>
      </c>
      <c r="H313">
        <v>2.4679199999999999</v>
      </c>
    </row>
    <row r="314" spans="2:8" ht="15" x14ac:dyDescent="0.25">
      <c r="B314" s="61" t="s">
        <v>326</v>
      </c>
      <c r="C314" s="140">
        <v>1972</v>
      </c>
      <c r="D314" s="61">
        <v>2</v>
      </c>
      <c r="E314" t="s">
        <v>17</v>
      </c>
      <c r="F314" t="s">
        <v>17</v>
      </c>
      <c r="G314" t="s">
        <v>17</v>
      </c>
      <c r="H314">
        <v>1.8782400000000001</v>
      </c>
    </row>
    <row r="315" spans="2:8" ht="15" x14ac:dyDescent="0.25">
      <c r="B315" s="61" t="s">
        <v>326</v>
      </c>
      <c r="C315" s="140">
        <v>1974</v>
      </c>
      <c r="D315" s="61">
        <v>2</v>
      </c>
      <c r="E315" t="s">
        <v>17</v>
      </c>
      <c r="F315" t="s">
        <v>17</v>
      </c>
      <c r="G315" t="s">
        <v>17</v>
      </c>
      <c r="H315">
        <v>1.1119449600000002</v>
      </c>
    </row>
    <row r="316" spans="2:8" ht="15" x14ac:dyDescent="0.25">
      <c r="B316" s="61" t="s">
        <v>326</v>
      </c>
      <c r="C316" s="140">
        <v>1975</v>
      </c>
      <c r="D316" s="61">
        <v>2</v>
      </c>
      <c r="E316" t="s">
        <v>17</v>
      </c>
      <c r="F316" t="s">
        <v>17</v>
      </c>
      <c r="G316">
        <v>2.1832419839999999</v>
      </c>
      <c r="H316">
        <v>1.8051263999999998</v>
      </c>
    </row>
    <row r="317" spans="2:8" ht="15" x14ac:dyDescent="0.25">
      <c r="B317" s="61" t="s">
        <v>326</v>
      </c>
      <c r="C317" s="140">
        <v>1976</v>
      </c>
      <c r="D317" s="61">
        <v>2</v>
      </c>
      <c r="E317" t="s">
        <v>17</v>
      </c>
      <c r="F317">
        <v>2.1789694079999999</v>
      </c>
      <c r="G317">
        <v>1.9181245439999999</v>
      </c>
      <c r="H317">
        <v>1.5632265600000004</v>
      </c>
    </row>
    <row r="318" spans="2:8" ht="15" x14ac:dyDescent="0.25">
      <c r="B318" s="61" t="s">
        <v>326</v>
      </c>
      <c r="C318" s="140">
        <v>1977</v>
      </c>
      <c r="D318" s="61">
        <v>2</v>
      </c>
      <c r="E318">
        <v>2.1183499007999997</v>
      </c>
      <c r="F318">
        <v>1.9075613760000001</v>
      </c>
      <c r="G318">
        <v>1.7921191679999999</v>
      </c>
      <c r="H318">
        <v>1.1404041600000003</v>
      </c>
    </row>
    <row r="319" spans="2:8" ht="15" x14ac:dyDescent="0.25">
      <c r="B319" s="61" t="s">
        <v>326</v>
      </c>
      <c r="C319" s="140">
        <v>1978</v>
      </c>
      <c r="D319" s="61">
        <v>2</v>
      </c>
      <c r="E319">
        <v>1.7997460992000001</v>
      </c>
      <c r="F319">
        <v>1.6862106239999999</v>
      </c>
      <c r="G319">
        <v>1.8035028479999999</v>
      </c>
      <c r="H319">
        <v>1.3924713600000003</v>
      </c>
    </row>
    <row r="320" spans="2:8" ht="15" x14ac:dyDescent="0.25">
      <c r="B320" s="61" t="s">
        <v>326</v>
      </c>
      <c r="C320" s="140">
        <v>1979</v>
      </c>
      <c r="D320" s="61">
        <v>2</v>
      </c>
      <c r="E320">
        <v>1.6831616255999999</v>
      </c>
      <c r="F320">
        <v>1.7703685440000001</v>
      </c>
      <c r="G320">
        <v>1.6384408320000003</v>
      </c>
      <c r="H320">
        <v>2.5317600000000002</v>
      </c>
    </row>
    <row r="321" spans="2:8" ht="15" x14ac:dyDescent="0.25">
      <c r="B321" s="61" t="s">
        <v>326</v>
      </c>
      <c r="C321" s="140">
        <v>1980</v>
      </c>
      <c r="D321" s="61">
        <v>2</v>
      </c>
      <c r="E321">
        <v>2.0239172352000003</v>
      </c>
      <c r="F321">
        <v>1.9883586240000002</v>
      </c>
      <c r="G321">
        <v>2.0258542080000002</v>
      </c>
      <c r="H321">
        <v>1.4006160000000005</v>
      </c>
    </row>
    <row r="322" spans="2:8" ht="15" x14ac:dyDescent="0.25">
      <c r="B322" s="61" t="s">
        <v>326</v>
      </c>
      <c r="C322" s="140">
        <v>1981</v>
      </c>
      <c r="D322" s="61">
        <v>2</v>
      </c>
      <c r="E322">
        <v>1.9268347392000003</v>
      </c>
      <c r="F322">
        <v>1.9395754560000005</v>
      </c>
      <c r="G322">
        <v>2.1299389440000001</v>
      </c>
      <c r="H322">
        <v>1.313256</v>
      </c>
    </row>
    <row r="323" spans="2:8" ht="15" x14ac:dyDescent="0.25">
      <c r="B323" s="61" t="s">
        <v>326</v>
      </c>
      <c r="C323" s="140">
        <v>1982</v>
      </c>
      <c r="D323" s="61">
        <v>2</v>
      </c>
      <c r="E323">
        <v>1.8668418048000004</v>
      </c>
      <c r="F323">
        <v>1.9914310080000002</v>
      </c>
      <c r="G323">
        <v>2.0982528</v>
      </c>
      <c r="H323">
        <v>1.8478320000000001</v>
      </c>
    </row>
    <row r="324" spans="2:8" ht="15" x14ac:dyDescent="0.25">
      <c r="B324" s="61" t="s">
        <v>326</v>
      </c>
      <c r="C324" s="140">
        <v>1983</v>
      </c>
      <c r="D324" s="61">
        <v>2</v>
      </c>
      <c r="E324">
        <v>2.0366244864</v>
      </c>
      <c r="F324">
        <v>2.1280392000000004</v>
      </c>
      <c r="G324">
        <v>1.8246816000000001</v>
      </c>
      <c r="H324">
        <v>2.5897200000000002</v>
      </c>
    </row>
    <row r="325" spans="2:8" ht="15" x14ac:dyDescent="0.25">
      <c r="B325" s="61" t="s">
        <v>326</v>
      </c>
      <c r="C325" s="140">
        <v>1984</v>
      </c>
      <c r="D325" s="61">
        <v>2</v>
      </c>
      <c r="E325">
        <v>2.3239641600000001</v>
      </c>
      <c r="F325">
        <v>2.1454271999999999</v>
      </c>
      <c r="G325">
        <v>2.3003232000000002</v>
      </c>
      <c r="H325">
        <v>2.2421280000000001</v>
      </c>
    </row>
    <row r="326" spans="2:8" ht="15" x14ac:dyDescent="0.25">
      <c r="B326" s="61" t="s">
        <v>326</v>
      </c>
      <c r="C326" s="140">
        <v>1985</v>
      </c>
      <c r="D326" s="61">
        <v>2</v>
      </c>
      <c r="E326">
        <v>2.2544524799999999</v>
      </c>
      <c r="F326">
        <v>2.3978808000000003</v>
      </c>
      <c r="G326">
        <v>2.671872</v>
      </c>
      <c r="H326">
        <v>1.3720559999999999</v>
      </c>
    </row>
    <row r="327" spans="2:8" ht="15" x14ac:dyDescent="0.25">
      <c r="B327" s="61" t="s">
        <v>326</v>
      </c>
      <c r="C327" s="140">
        <v>1986</v>
      </c>
      <c r="D327" s="61">
        <v>2</v>
      </c>
      <c r="E327">
        <v>2.2475980799999999</v>
      </c>
      <c r="F327">
        <v>2.4155207999999999</v>
      </c>
      <c r="G327">
        <v>2.4815616</v>
      </c>
      <c r="H327">
        <v>2.7137040000000003</v>
      </c>
    </row>
    <row r="328" spans="2:8" ht="15" x14ac:dyDescent="0.25">
      <c r="B328" s="61" t="s">
        <v>326</v>
      </c>
      <c r="C328" s="140">
        <v>1987</v>
      </c>
      <c r="D328" s="61">
        <v>2</v>
      </c>
      <c r="E328">
        <v>2.5837055999999996</v>
      </c>
      <c r="F328">
        <v>2.6752824000000004</v>
      </c>
      <c r="G328">
        <v>2.5311552000000002</v>
      </c>
      <c r="H328">
        <v>2.049096</v>
      </c>
    </row>
    <row r="329" spans="2:8" ht="15" x14ac:dyDescent="0.25">
      <c r="B329" s="61" t="s">
        <v>326</v>
      </c>
      <c r="C329" s="140">
        <v>1988</v>
      </c>
      <c r="D329" s="61">
        <v>2</v>
      </c>
      <c r="E329">
        <v>2.6320089600000007</v>
      </c>
      <c r="F329">
        <v>2.5130952</v>
      </c>
      <c r="G329">
        <v>2.4539424000000003</v>
      </c>
      <c r="H329">
        <v>1.8192720000000004</v>
      </c>
    </row>
    <row r="330" spans="2:8" ht="15" x14ac:dyDescent="0.25">
      <c r="B330" s="61" t="s">
        <v>326</v>
      </c>
      <c r="C330" s="140">
        <v>1989</v>
      </c>
      <c r="D330" s="61">
        <v>2</v>
      </c>
      <c r="E330">
        <v>2.4471014399999995</v>
      </c>
      <c r="F330">
        <v>2.3862384000000003</v>
      </c>
      <c r="G330">
        <v>2.6328288</v>
      </c>
      <c r="H330">
        <v>1.2156480000000001</v>
      </c>
    </row>
    <row r="331" spans="2:8" ht="15" x14ac:dyDescent="0.25">
      <c r="B331" s="61" t="s">
        <v>326</v>
      </c>
      <c r="C331" s="140">
        <v>1990</v>
      </c>
      <c r="D331" s="61">
        <v>2</v>
      </c>
      <c r="E331">
        <v>2.2007462400000004</v>
      </c>
      <c r="F331">
        <v>2.3393160000000002</v>
      </c>
      <c r="G331">
        <v>2.0336064</v>
      </c>
      <c r="H331">
        <v>1.7766000000000002</v>
      </c>
    </row>
    <row r="332" spans="2:8" ht="15" x14ac:dyDescent="0.25">
      <c r="B332" s="61" t="s">
        <v>326</v>
      </c>
      <c r="C332" s="140">
        <v>1991</v>
      </c>
      <c r="D332" s="61">
        <v>2</v>
      </c>
      <c r="E332">
        <v>2.2978368000000002</v>
      </c>
      <c r="F332">
        <v>2.0581847999999998</v>
      </c>
      <c r="G332">
        <v>1.9246080000000001</v>
      </c>
      <c r="H332">
        <v>1.5224160000000004</v>
      </c>
    </row>
    <row r="333" spans="2:8" ht="15" x14ac:dyDescent="0.25">
      <c r="B333" s="61" t="s">
        <v>326</v>
      </c>
      <c r="C333" s="140">
        <v>1992</v>
      </c>
      <c r="D333" s="61">
        <v>2</v>
      </c>
      <c r="E333">
        <v>2.0119276799999999</v>
      </c>
      <c r="F333">
        <v>1.9001808000000002</v>
      </c>
      <c r="G333">
        <v>1.8058656000000002</v>
      </c>
      <c r="H333">
        <v>1.2022012800000001</v>
      </c>
    </row>
    <row r="334" spans="2:8" ht="15" x14ac:dyDescent="0.25">
      <c r="B334" s="61" t="s">
        <v>326</v>
      </c>
      <c r="C334" s="140">
        <v>1993</v>
      </c>
      <c r="D334" s="61">
        <v>2</v>
      </c>
      <c r="E334">
        <v>1.8086729472000003</v>
      </c>
      <c r="F334">
        <v>1.715059584</v>
      </c>
      <c r="G334">
        <v>1.8004869120000002</v>
      </c>
      <c r="H334">
        <v>1.1526009600000002</v>
      </c>
    </row>
    <row r="335" spans="2:8" ht="15" x14ac:dyDescent="0.25">
      <c r="B335" s="61" t="s">
        <v>326</v>
      </c>
      <c r="C335" s="140">
        <v>1994</v>
      </c>
      <c r="D335" s="61">
        <v>2</v>
      </c>
      <c r="E335">
        <v>1.6486718976000001</v>
      </c>
      <c r="F335">
        <v>1.6961454720000002</v>
      </c>
      <c r="G335">
        <v>1.5508872960000002</v>
      </c>
      <c r="H335">
        <v>0.74542944000000011</v>
      </c>
    </row>
    <row r="336" spans="2:8" ht="15" x14ac:dyDescent="0.25">
      <c r="B336" s="61" t="s">
        <v>326</v>
      </c>
      <c r="C336" s="140">
        <v>1995</v>
      </c>
      <c r="D336" s="61">
        <v>2</v>
      </c>
      <c r="E336">
        <v>1.5358194431999999</v>
      </c>
      <c r="F336">
        <v>1.3867943039999999</v>
      </c>
      <c r="G336">
        <v>1.2400926720000003</v>
      </c>
      <c r="H336">
        <v>1.97475936</v>
      </c>
    </row>
    <row r="337" spans="2:8" ht="15" x14ac:dyDescent="0.25">
      <c r="B337" s="61" t="s">
        <v>326</v>
      </c>
      <c r="C337" s="140">
        <v>1996</v>
      </c>
      <c r="D337" s="61">
        <v>2</v>
      </c>
      <c r="E337">
        <v>1.5833776896</v>
      </c>
      <c r="F337">
        <v>1.522497312</v>
      </c>
      <c r="G337">
        <v>1.5491159040000002</v>
      </c>
      <c r="H337">
        <v>1.2105206400000001</v>
      </c>
    </row>
    <row r="338" spans="2:8" ht="15" x14ac:dyDescent="0.25">
      <c r="B338" s="61" t="s">
        <v>326</v>
      </c>
      <c r="C338" s="140">
        <v>1997</v>
      </c>
      <c r="D338" s="61">
        <v>2</v>
      </c>
      <c r="E338">
        <v>1.5085228032000002</v>
      </c>
      <c r="F338">
        <v>1.52499312</v>
      </c>
      <c r="G338">
        <v>1.5722837760000001</v>
      </c>
      <c r="H338">
        <v>1.2638774400000001</v>
      </c>
    </row>
    <row r="339" spans="2:8" ht="15" x14ac:dyDescent="0.25">
      <c r="B339" s="61" t="s">
        <v>326</v>
      </c>
      <c r="C339" s="140">
        <v>1998</v>
      </c>
      <c r="D339" s="61">
        <v>2</v>
      </c>
      <c r="E339">
        <v>1.5233250816000001</v>
      </c>
      <c r="F339">
        <v>1.5583760639999999</v>
      </c>
      <c r="G339">
        <v>1.7796629760000002</v>
      </c>
      <c r="H339">
        <v>1.9127673600000001</v>
      </c>
    </row>
    <row r="340" spans="2:8" ht="15" x14ac:dyDescent="0.25">
      <c r="B340" s="61" t="s">
        <v>326</v>
      </c>
      <c r="C340" s="140">
        <v>1999</v>
      </c>
      <c r="D340" s="61">
        <v>2</v>
      </c>
      <c r="E340">
        <v>1.7057650175999999</v>
      </c>
      <c r="F340">
        <v>1.9085774400000002</v>
      </c>
      <c r="G340">
        <v>1.7548661760000002</v>
      </c>
      <c r="H340">
        <v>1.2891916800000001</v>
      </c>
    </row>
    <row r="341" spans="2:8" ht="15" x14ac:dyDescent="0.25">
      <c r="B341" s="61" t="s">
        <v>326</v>
      </c>
      <c r="C341" s="140">
        <v>2000</v>
      </c>
      <c r="D341" s="61">
        <v>2</v>
      </c>
      <c r="E341">
        <v>1.8362679552000001</v>
      </c>
      <c r="F341">
        <v>1.7029071360000001</v>
      </c>
      <c r="G341">
        <v>1.786334592</v>
      </c>
      <c r="H341">
        <v>1.6266835200000003</v>
      </c>
    </row>
    <row r="342" spans="2:8" ht="15" x14ac:dyDescent="0.25">
      <c r="B342" s="61" t="s">
        <v>326</v>
      </c>
      <c r="C342" s="140">
        <v>2001</v>
      </c>
      <c r="D342" s="61">
        <v>2</v>
      </c>
      <c r="E342">
        <v>1.7527297535999999</v>
      </c>
      <c r="F342">
        <v>1.8277559999999999</v>
      </c>
      <c r="G342">
        <v>1.9314570240000002</v>
      </c>
      <c r="H342">
        <v>1.8494918400000004</v>
      </c>
    </row>
    <row r="343" spans="2:8" ht="15" x14ac:dyDescent="0.25">
      <c r="B343" s="61" t="s">
        <v>326</v>
      </c>
      <c r="C343" s="140">
        <v>2002</v>
      </c>
      <c r="D343" s="61">
        <v>2</v>
      </c>
      <c r="E343">
        <v>1.9060828416</v>
      </c>
      <c r="F343">
        <v>2.0034403200000002</v>
      </c>
      <c r="G343">
        <v>1.9061468160000001</v>
      </c>
      <c r="H343">
        <v>2.4459926400000005</v>
      </c>
    </row>
    <row r="344" spans="2:8" ht="15" x14ac:dyDescent="0.25">
      <c r="B344" s="61" t="s">
        <v>326</v>
      </c>
      <c r="C344" s="140">
        <v>2003</v>
      </c>
      <c r="D344" s="61">
        <v>2</v>
      </c>
      <c r="E344">
        <v>2.1897904896</v>
      </c>
      <c r="F344">
        <v>2.163407904</v>
      </c>
      <c r="G344">
        <v>2.3688672000000004</v>
      </c>
      <c r="H344">
        <v>2.6634048000000003</v>
      </c>
    </row>
    <row r="345" spans="2:8" ht="15" x14ac:dyDescent="0.25">
      <c r="B345" s="61" t="s">
        <v>326</v>
      </c>
      <c r="C345" s="140">
        <v>2004</v>
      </c>
      <c r="D345" s="61">
        <v>2</v>
      </c>
      <c r="E345">
        <v>2.3699434752000004</v>
      </c>
      <c r="F345">
        <v>2.5756718400000005</v>
      </c>
      <c r="G345">
        <v>2.7835557120000001</v>
      </c>
      <c r="H345">
        <v>1.3467283200000004</v>
      </c>
    </row>
    <row r="346" spans="2:8" ht="15" x14ac:dyDescent="0.25">
      <c r="B346" s="61" t="s">
        <v>326</v>
      </c>
      <c r="C346" s="140">
        <v>2005</v>
      </c>
      <c r="D346" s="61">
        <v>2</v>
      </c>
      <c r="E346">
        <v>2.3837522688000004</v>
      </c>
      <c r="F346">
        <v>2.4916852800000004</v>
      </c>
      <c r="G346">
        <v>2.5824503040000004</v>
      </c>
      <c r="H346">
        <v>1.6072089599999999</v>
      </c>
    </row>
    <row r="347" spans="2:8" ht="15" x14ac:dyDescent="0.25">
      <c r="B347" s="61" t="s">
        <v>326</v>
      </c>
      <c r="C347" s="140">
        <v>2006</v>
      </c>
      <c r="D347" s="61">
        <v>2</v>
      </c>
      <c r="E347">
        <v>2.3790783744000001</v>
      </c>
      <c r="F347">
        <v>2.4190004159999998</v>
      </c>
      <c r="G347">
        <v>2.2469368319999998</v>
      </c>
      <c r="H347">
        <v>2.3159472000000005</v>
      </c>
    </row>
    <row r="348" spans="2:8" ht="15" x14ac:dyDescent="0.25">
      <c r="B348" s="61" t="s">
        <v>326</v>
      </c>
      <c r="C348" s="140">
        <v>2007</v>
      </c>
      <c r="D348" s="61">
        <v>2</v>
      </c>
      <c r="E348">
        <v>2.4910276607999999</v>
      </c>
      <c r="F348">
        <v>2.3799867840000002</v>
      </c>
      <c r="G348">
        <v>2.107953792</v>
      </c>
      <c r="H348">
        <v>2.6026560000000001</v>
      </c>
    </row>
    <row r="349" spans="2:8" ht="15" x14ac:dyDescent="0.25">
      <c r="B349" s="61" t="s">
        <v>326</v>
      </c>
      <c r="C349" s="140">
        <v>2008</v>
      </c>
      <c r="D349" s="61">
        <v>2</v>
      </c>
      <c r="E349">
        <v>2.5286268672000003</v>
      </c>
      <c r="F349">
        <v>2.3617621440000005</v>
      </c>
      <c r="G349">
        <v>2.6103248640000003</v>
      </c>
      <c r="H349">
        <v>2.8413907200000001</v>
      </c>
    </row>
    <row r="350" spans="2:8" ht="15" x14ac:dyDescent="0.25">
      <c r="B350" s="61" t="s">
        <v>326</v>
      </c>
      <c r="C350" s="140">
        <v>2009</v>
      </c>
      <c r="D350" s="61">
        <v>2</v>
      </c>
      <c r="E350">
        <v>2.5713434880000006</v>
      </c>
      <c r="F350">
        <v>2.8101608640000002</v>
      </c>
      <c r="G350">
        <v>3.1039975680000005</v>
      </c>
      <c r="H350">
        <v>1.5550080000000002</v>
      </c>
    </row>
    <row r="351" spans="2:8" ht="15" x14ac:dyDescent="0.25">
      <c r="B351" s="61" t="s">
        <v>326</v>
      </c>
      <c r="C351" s="140">
        <v>2010</v>
      </c>
      <c r="D351" s="61">
        <v>2</v>
      </c>
      <c r="E351">
        <v>2.6213306111999999</v>
      </c>
      <c r="F351">
        <v>2.7945005760000003</v>
      </c>
      <c r="G351">
        <v>2.7996218879999999</v>
      </c>
      <c r="H351">
        <v>0.87497760000000002</v>
      </c>
    </row>
    <row r="352" spans="2:8" ht="15" x14ac:dyDescent="0.25">
      <c r="B352" s="61" t="s">
        <v>326</v>
      </c>
      <c r="C352" s="140">
        <v>2011</v>
      </c>
      <c r="D352" s="61">
        <v>2</v>
      </c>
      <c r="E352">
        <v>2.4455950848000003</v>
      </c>
      <c r="F352">
        <v>2.3622096959999999</v>
      </c>
      <c r="G352">
        <v>2.1085505280000003</v>
      </c>
      <c r="H352">
        <v>1.8490080000000002</v>
      </c>
    </row>
    <row r="353" spans="2:8" ht="15" x14ac:dyDescent="0.25">
      <c r="B353" s="61" t="s">
        <v>326</v>
      </c>
      <c r="C353" s="140">
        <v>2012</v>
      </c>
      <c r="D353" s="61">
        <v>2</v>
      </c>
      <c r="E353">
        <v>2.3335296768</v>
      </c>
      <c r="F353">
        <v>2.1361152960000003</v>
      </c>
      <c r="G353">
        <v>1.71159744</v>
      </c>
      <c r="H353">
        <v>1.8194400000000004</v>
      </c>
    </row>
    <row r="354" spans="2:8" ht="15" x14ac:dyDescent="0.25">
      <c r="B354" s="61" t="s">
        <v>326</v>
      </c>
      <c r="C354" s="140">
        <v>2013</v>
      </c>
      <c r="D354" s="61">
        <v>2</v>
      </c>
      <c r="E354">
        <v>2.1455578368000001</v>
      </c>
      <c r="F354">
        <v>1.8295300800000001</v>
      </c>
      <c r="G354">
        <v>1.8173702400000002</v>
      </c>
      <c r="H354">
        <v>1.5462854400000003</v>
      </c>
    </row>
    <row r="355" spans="2:8" ht="15" x14ac:dyDescent="0.25">
      <c r="B355" s="61" t="s">
        <v>326</v>
      </c>
      <c r="C355" s="140">
        <v>2014</v>
      </c>
      <c r="D355" s="61">
        <v>2</v>
      </c>
      <c r="E355">
        <v>1.8347325696000001</v>
      </c>
      <c r="F355">
        <v>1.8269133120000003</v>
      </c>
      <c r="G355">
        <v>2.0858933760000005</v>
      </c>
      <c r="H355">
        <v>2.0024323200000005</v>
      </c>
    </row>
    <row r="356" spans="2:8" ht="15" x14ac:dyDescent="0.25">
      <c r="B356" s="61" t="s">
        <v>326</v>
      </c>
      <c r="C356" s="140">
        <v>2015</v>
      </c>
      <c r="D356" s="61">
        <v>2</v>
      </c>
      <c r="E356">
        <v>1.9421144064000002</v>
      </c>
      <c r="F356">
        <v>2.1651497280000003</v>
      </c>
      <c r="G356">
        <v>2.1472631040000003</v>
      </c>
      <c r="H356">
        <v>1.9162080000000004</v>
      </c>
    </row>
    <row r="357" spans="2:8" ht="15" x14ac:dyDescent="0.25">
      <c r="B357" s="61" t="s">
        <v>326</v>
      </c>
      <c r="C357" s="141">
        <v>2016</v>
      </c>
      <c r="D357" s="61">
        <v>2</v>
      </c>
      <c r="E357">
        <v>2.1920097024</v>
      </c>
      <c r="F357">
        <v>2.185309728</v>
      </c>
      <c r="G357">
        <v>2.185970304</v>
      </c>
      <c r="H357">
        <v>1.9138560000000002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8"/>
  <sheetViews>
    <sheetView topLeftCell="A34" zoomScale="85" zoomScaleNormal="85" workbookViewId="0">
      <pane ySplit="7" topLeftCell="A41" activePane="bottomLeft" state="frozen"/>
      <selection activeCell="A34" sqref="A34"/>
      <selection pane="bottomLeft" activeCell="O35" sqref="O35"/>
    </sheetView>
  </sheetViews>
  <sheetFormatPr defaultColWidth="17.28515625" defaultRowHeight="15" customHeight="1" x14ac:dyDescent="0.2"/>
  <cols>
    <col min="1" max="1" width="10.140625" customWidth="1"/>
    <col min="2" max="2" width="11" customWidth="1"/>
    <col min="3" max="3" width="8.7109375" customWidth="1"/>
    <col min="4" max="4" width="10.7109375" customWidth="1"/>
    <col min="5" max="8" width="8.7109375" customWidth="1"/>
    <col min="9" max="9" width="10.28515625" customWidth="1"/>
    <col min="10" max="20" width="8.7109375" customWidth="1"/>
    <col min="21" max="21" width="11.5703125" customWidth="1"/>
    <col min="22" max="41" width="8.7109375" customWidth="1"/>
  </cols>
  <sheetData>
    <row r="1" spans="1:8" ht="12.75" customHeight="1" x14ac:dyDescent="0.2">
      <c r="A1" s="2"/>
      <c r="B1" s="19" t="s">
        <v>3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</row>
    <row r="2" spans="1:8" ht="12.75" customHeight="1" x14ac:dyDescent="0.2">
      <c r="A2" s="2"/>
      <c r="B2" s="2">
        <v>1893</v>
      </c>
      <c r="D2" s="2">
        <v>10.5</v>
      </c>
    </row>
    <row r="3" spans="1:8" ht="12.75" customHeight="1" x14ac:dyDescent="0.2">
      <c r="A3" s="2"/>
      <c r="B3" s="3">
        <f t="shared" ref="B3:B38" si="0">B2+1</f>
        <v>1894</v>
      </c>
      <c r="D3" s="2">
        <v>20.9</v>
      </c>
    </row>
    <row r="4" spans="1:8" ht="12.75" customHeight="1" x14ac:dyDescent="0.2">
      <c r="A4" s="2"/>
      <c r="B4" s="3">
        <f t="shared" si="0"/>
        <v>1895</v>
      </c>
      <c r="D4" s="2" t="s">
        <v>17</v>
      </c>
    </row>
    <row r="5" spans="1:8" ht="12.75" customHeight="1" x14ac:dyDescent="0.2">
      <c r="A5" s="2"/>
      <c r="B5" s="3">
        <f t="shared" si="0"/>
        <v>1896</v>
      </c>
      <c r="D5" s="2">
        <v>6.9</v>
      </c>
    </row>
    <row r="6" spans="1:8" ht="12.75" customHeight="1" x14ac:dyDescent="0.2">
      <c r="A6" s="2"/>
      <c r="B6" s="3">
        <f t="shared" si="0"/>
        <v>1897</v>
      </c>
      <c r="D6" s="2">
        <v>17.850000000000001</v>
      </c>
    </row>
    <row r="7" spans="1:8" ht="12.75" customHeight="1" x14ac:dyDescent="0.2">
      <c r="A7" s="2"/>
      <c r="B7" s="3">
        <f t="shared" si="0"/>
        <v>1898</v>
      </c>
      <c r="D7" s="2">
        <v>7.25</v>
      </c>
    </row>
    <row r="8" spans="1:8" ht="12.75" customHeight="1" x14ac:dyDescent="0.2">
      <c r="A8" s="2"/>
      <c r="B8" s="3">
        <f t="shared" si="0"/>
        <v>1899</v>
      </c>
      <c r="C8" s="2">
        <v>30.6</v>
      </c>
      <c r="D8" s="2">
        <v>12</v>
      </c>
    </row>
    <row r="9" spans="1:8" ht="12.75" customHeight="1" x14ac:dyDescent="0.2">
      <c r="A9" s="2"/>
      <c r="B9" s="3">
        <f t="shared" si="0"/>
        <v>1900</v>
      </c>
      <c r="C9" s="2">
        <v>36.799999999999997</v>
      </c>
      <c r="D9" s="2">
        <v>18.100000000000001</v>
      </c>
    </row>
    <row r="10" spans="1:8" ht="12.75" customHeight="1" x14ac:dyDescent="0.2">
      <c r="A10" s="2"/>
      <c r="B10" s="3">
        <f t="shared" si="0"/>
        <v>1901</v>
      </c>
      <c r="C10" s="2">
        <v>37.700000000000003</v>
      </c>
      <c r="D10" s="2">
        <v>28</v>
      </c>
    </row>
    <row r="11" spans="1:8" ht="12.75" customHeight="1" x14ac:dyDescent="0.2">
      <c r="A11" s="2"/>
      <c r="B11" s="3">
        <f t="shared" si="0"/>
        <v>1902</v>
      </c>
      <c r="C11" s="2">
        <v>17.399999999999999</v>
      </c>
      <c r="D11" s="2">
        <v>15.3</v>
      </c>
    </row>
    <row r="12" spans="1:8" ht="12.75" customHeight="1" x14ac:dyDescent="0.2">
      <c r="A12" s="2"/>
      <c r="B12" s="3">
        <f t="shared" si="0"/>
        <v>1903</v>
      </c>
      <c r="C12" s="2">
        <v>27.6</v>
      </c>
      <c r="D12" s="2">
        <v>20.3</v>
      </c>
    </row>
    <row r="13" spans="1:8" ht="12.75" customHeight="1" x14ac:dyDescent="0.2">
      <c r="A13" s="2"/>
      <c r="B13" s="3">
        <f t="shared" si="0"/>
        <v>1904</v>
      </c>
      <c r="C13" s="2">
        <v>15.7</v>
      </c>
      <c r="D13" s="2">
        <v>12.6</v>
      </c>
    </row>
    <row r="14" spans="1:8" ht="12.75" customHeight="1" x14ac:dyDescent="0.2">
      <c r="A14" s="2"/>
      <c r="B14" s="3">
        <f t="shared" si="0"/>
        <v>1905</v>
      </c>
      <c r="C14" s="2">
        <v>11.7</v>
      </c>
      <c r="D14" s="2">
        <v>4.8</v>
      </c>
    </row>
    <row r="15" spans="1:8" ht="12.75" customHeight="1" x14ac:dyDescent="0.2">
      <c r="A15" s="2"/>
      <c r="B15" s="3">
        <f t="shared" si="0"/>
        <v>1906</v>
      </c>
      <c r="C15" s="2">
        <v>23.3</v>
      </c>
      <c r="D15" s="2">
        <v>7.1</v>
      </c>
    </row>
    <row r="16" spans="1:8" ht="12.75" customHeight="1" x14ac:dyDescent="0.2">
      <c r="A16" s="2"/>
      <c r="B16" s="3">
        <f t="shared" si="0"/>
        <v>1907</v>
      </c>
      <c r="C16" s="2">
        <v>14.9</v>
      </c>
      <c r="D16" s="2">
        <v>5.2</v>
      </c>
    </row>
    <row r="17" spans="1:4" ht="12.75" customHeight="1" x14ac:dyDescent="0.2">
      <c r="A17" s="2"/>
      <c r="B17" s="3">
        <f t="shared" si="0"/>
        <v>1908</v>
      </c>
      <c r="C17" s="2">
        <v>15.5</v>
      </c>
      <c r="D17" s="2">
        <v>12.9</v>
      </c>
    </row>
    <row r="18" spans="1:4" ht="12.75" customHeight="1" x14ac:dyDescent="0.2">
      <c r="A18" s="2"/>
      <c r="B18" s="3">
        <f t="shared" si="0"/>
        <v>1909</v>
      </c>
      <c r="C18" s="2">
        <v>25.4</v>
      </c>
      <c r="D18" s="2">
        <v>21.7</v>
      </c>
    </row>
    <row r="19" spans="1:4" ht="12.75" customHeight="1" x14ac:dyDescent="0.2">
      <c r="A19" s="2"/>
      <c r="B19" s="3">
        <f t="shared" si="0"/>
        <v>1910</v>
      </c>
      <c r="C19" s="2">
        <v>35.200000000000003</v>
      </c>
      <c r="D19" s="2">
        <v>18.7</v>
      </c>
    </row>
    <row r="20" spans="1:4" ht="12.75" customHeight="1" x14ac:dyDescent="0.2">
      <c r="A20" s="2"/>
      <c r="B20" s="3">
        <f t="shared" si="0"/>
        <v>1911</v>
      </c>
      <c r="C20" s="2">
        <v>4.9000000000000004</v>
      </c>
      <c r="D20" s="2">
        <v>2.2999999999999998</v>
      </c>
    </row>
    <row r="21" spans="1:4" ht="12.75" customHeight="1" x14ac:dyDescent="0.2">
      <c r="A21" s="2"/>
      <c r="B21" s="3">
        <f t="shared" si="0"/>
        <v>1912</v>
      </c>
      <c r="C21" s="2">
        <v>20.399999999999999</v>
      </c>
      <c r="D21" s="2">
        <v>5.3</v>
      </c>
    </row>
    <row r="22" spans="1:4" ht="12.75" customHeight="1" x14ac:dyDescent="0.2">
      <c r="A22" s="2"/>
      <c r="B22" s="3">
        <f t="shared" si="0"/>
        <v>1913</v>
      </c>
      <c r="C22" s="2">
        <v>14.8</v>
      </c>
      <c r="D22" s="2">
        <v>5.6</v>
      </c>
    </row>
    <row r="23" spans="1:4" ht="12.75" customHeight="1" x14ac:dyDescent="0.2">
      <c r="A23" s="2"/>
      <c r="B23" s="3">
        <f t="shared" si="0"/>
        <v>1914</v>
      </c>
      <c r="C23" s="2">
        <v>33.5</v>
      </c>
      <c r="D23" s="2">
        <v>23.2</v>
      </c>
    </row>
    <row r="24" spans="1:4" ht="12.75" customHeight="1" x14ac:dyDescent="0.2">
      <c r="A24" s="2"/>
      <c r="B24" s="3">
        <f t="shared" si="0"/>
        <v>1915</v>
      </c>
      <c r="C24" s="2">
        <v>19.5</v>
      </c>
      <c r="D24" s="2">
        <v>15.2</v>
      </c>
    </row>
    <row r="25" spans="1:4" ht="12.75" customHeight="1" x14ac:dyDescent="0.2">
      <c r="A25" s="2"/>
      <c r="B25" s="3">
        <f t="shared" si="0"/>
        <v>1916</v>
      </c>
      <c r="C25" s="2">
        <v>13.3</v>
      </c>
      <c r="D25" s="2">
        <v>7.9</v>
      </c>
    </row>
    <row r="26" spans="1:4" ht="12.75" customHeight="1" x14ac:dyDescent="0.2">
      <c r="A26" s="2"/>
      <c r="B26" s="3">
        <f t="shared" si="0"/>
        <v>1917</v>
      </c>
      <c r="C26" s="2">
        <v>32</v>
      </c>
      <c r="D26" s="2">
        <v>21</v>
      </c>
    </row>
    <row r="27" spans="1:4" ht="12.75" customHeight="1" x14ac:dyDescent="0.2">
      <c r="A27" s="2"/>
      <c r="B27" s="3">
        <f t="shared" si="0"/>
        <v>1918</v>
      </c>
      <c r="C27" s="2">
        <v>29.2</v>
      </c>
      <c r="D27" s="2">
        <v>10.8</v>
      </c>
    </row>
    <row r="28" spans="1:4" ht="12.75" customHeight="1" x14ac:dyDescent="0.2">
      <c r="A28" s="2"/>
      <c r="B28" s="3">
        <f t="shared" si="0"/>
        <v>1919</v>
      </c>
      <c r="C28" s="2">
        <v>11.6</v>
      </c>
      <c r="D28" s="2">
        <v>7</v>
      </c>
    </row>
    <row r="29" spans="1:4" ht="12.75" customHeight="1" x14ac:dyDescent="0.2">
      <c r="A29" s="2"/>
      <c r="B29" s="3">
        <f t="shared" si="0"/>
        <v>1920</v>
      </c>
      <c r="C29" s="2">
        <v>34</v>
      </c>
      <c r="D29" s="2">
        <v>27.3</v>
      </c>
    </row>
    <row r="30" spans="1:4" ht="12.75" customHeight="1" x14ac:dyDescent="0.2">
      <c r="A30" s="2"/>
      <c r="B30" s="3">
        <f t="shared" si="0"/>
        <v>1921</v>
      </c>
      <c r="C30" s="2">
        <v>15.7</v>
      </c>
      <c r="D30" s="2">
        <v>7.3</v>
      </c>
    </row>
    <row r="31" spans="1:4" ht="12.75" customHeight="1" x14ac:dyDescent="0.2">
      <c r="A31" s="2"/>
      <c r="B31" s="3">
        <f t="shared" si="0"/>
        <v>1922</v>
      </c>
      <c r="C31" s="2">
        <v>7.4</v>
      </c>
      <c r="D31" s="2">
        <v>3.8</v>
      </c>
    </row>
    <row r="32" spans="1:4" ht="12.75" customHeight="1" x14ac:dyDescent="0.2">
      <c r="A32" s="2"/>
      <c r="B32" s="3">
        <f t="shared" si="0"/>
        <v>1923</v>
      </c>
      <c r="C32" s="2">
        <v>23.5</v>
      </c>
      <c r="D32" s="2">
        <v>12.9</v>
      </c>
    </row>
    <row r="33" spans="1:41" ht="12.75" customHeight="1" x14ac:dyDescent="0.2">
      <c r="A33" s="2"/>
      <c r="B33" s="3">
        <f t="shared" si="0"/>
        <v>1924</v>
      </c>
      <c r="C33" s="2">
        <v>17.7</v>
      </c>
      <c r="D33" s="2">
        <v>7.7</v>
      </c>
    </row>
    <row r="34" spans="1:41" ht="12.75" customHeight="1" x14ac:dyDescent="0.2">
      <c r="A34" s="2"/>
      <c r="B34" s="3">
        <f t="shared" si="0"/>
        <v>1925</v>
      </c>
      <c r="C34" s="2">
        <v>20.100000000000001</v>
      </c>
      <c r="D34" s="2">
        <v>11.4</v>
      </c>
    </row>
    <row r="35" spans="1:41" ht="12.75" customHeight="1" x14ac:dyDescent="0.2">
      <c r="A35" s="2"/>
      <c r="B35" s="3">
        <f t="shared" si="0"/>
        <v>1926</v>
      </c>
      <c r="C35" s="2">
        <v>7</v>
      </c>
      <c r="D35" s="2">
        <v>7.1</v>
      </c>
    </row>
    <row r="36" spans="1:41" ht="12.75" customHeight="1" x14ac:dyDescent="0.2">
      <c r="A36" s="2"/>
      <c r="B36" s="3">
        <f t="shared" si="0"/>
        <v>1927</v>
      </c>
      <c r="C36" s="2">
        <v>5.3</v>
      </c>
      <c r="D36" s="2">
        <v>1.7</v>
      </c>
      <c r="Q36" t="s">
        <v>340</v>
      </c>
    </row>
    <row r="37" spans="1:41" ht="12.75" customHeight="1" x14ac:dyDescent="0.2">
      <c r="A37" s="2"/>
      <c r="B37" s="3">
        <f t="shared" si="0"/>
        <v>1928</v>
      </c>
      <c r="C37" s="2">
        <v>28.9</v>
      </c>
      <c r="D37" s="2">
        <v>17.8</v>
      </c>
      <c r="Q37" t="s">
        <v>341</v>
      </c>
      <c r="AC37" s="180"/>
      <c r="AD37" s="180"/>
      <c r="AE37" s="180" t="s">
        <v>334</v>
      </c>
      <c r="AF37" s="180"/>
      <c r="AG37" s="180"/>
      <c r="AH37" s="180"/>
    </row>
    <row r="38" spans="1:41" ht="12.75" customHeight="1" x14ac:dyDescent="0.25">
      <c r="A38" s="2"/>
      <c r="B38" s="3">
        <f t="shared" si="0"/>
        <v>1929</v>
      </c>
      <c r="C38" s="2">
        <v>17.3</v>
      </c>
      <c r="D38" s="2">
        <v>10</v>
      </c>
      <c r="Q38" s="122" t="s">
        <v>28</v>
      </c>
      <c r="R38" s="81"/>
      <c r="S38" s="81"/>
      <c r="U38" s="122" t="s">
        <v>28</v>
      </c>
      <c r="V38" s="81"/>
      <c r="W38" s="81"/>
      <c r="Y38" s="138" t="s">
        <v>25</v>
      </c>
      <c r="Z38" s="138"/>
      <c r="AA38" s="138"/>
      <c r="AB38" s="138"/>
      <c r="AC38" s="175"/>
      <c r="AD38" s="175" t="s">
        <v>25</v>
      </c>
      <c r="AE38" s="175"/>
      <c r="AF38" s="176"/>
      <c r="AG38" s="178" t="s">
        <v>28</v>
      </c>
      <c r="AH38" s="176"/>
    </row>
    <row r="39" spans="1:41" ht="12.75" customHeight="1" x14ac:dyDescent="0.2">
      <c r="A39" s="108"/>
      <c r="B39" s="109" t="s">
        <v>277</v>
      </c>
      <c r="C39" s="109"/>
      <c r="D39" s="109"/>
      <c r="E39" s="105"/>
      <c r="F39" s="105"/>
      <c r="G39" s="105"/>
      <c r="H39" s="105"/>
      <c r="I39" s="110"/>
      <c r="J39" s="111" t="s">
        <v>276</v>
      </c>
      <c r="K39" s="111"/>
      <c r="L39" s="111"/>
      <c r="M39" s="111"/>
      <c r="N39" s="111"/>
      <c r="O39" s="111"/>
      <c r="P39" s="111"/>
      <c r="Q39" s="119" t="s">
        <v>286</v>
      </c>
      <c r="R39" s="119" t="s">
        <v>286</v>
      </c>
      <c r="S39" s="119" t="s">
        <v>286</v>
      </c>
      <c r="T39" s="102"/>
      <c r="U39" s="119" t="s">
        <v>286</v>
      </c>
      <c r="V39" s="119" t="s">
        <v>286</v>
      </c>
      <c r="W39" s="119" t="s">
        <v>286</v>
      </c>
      <c r="X39" s="123" t="s">
        <v>318</v>
      </c>
      <c r="Y39" s="123"/>
      <c r="Z39" s="123"/>
      <c r="AA39" s="123"/>
      <c r="AB39" s="139"/>
      <c r="AC39" s="179" t="s">
        <v>331</v>
      </c>
      <c r="AD39" s="179" t="s">
        <v>332</v>
      </c>
      <c r="AE39" s="179" t="s">
        <v>333</v>
      </c>
      <c r="AF39" s="179" t="s">
        <v>331</v>
      </c>
      <c r="AG39" s="179" t="s">
        <v>332</v>
      </c>
      <c r="AH39" s="179" t="s">
        <v>333</v>
      </c>
    </row>
    <row r="40" spans="1:41" ht="12.75" customHeight="1" x14ac:dyDescent="0.2">
      <c r="A40" s="109" t="s">
        <v>278</v>
      </c>
      <c r="B40" s="1" t="s">
        <v>80</v>
      </c>
      <c r="C40" s="1" t="s">
        <v>24</v>
      </c>
      <c r="D40" s="1" t="s">
        <v>25</v>
      </c>
      <c r="E40" s="1" t="s">
        <v>26</v>
      </c>
      <c r="F40" s="1" t="s">
        <v>27</v>
      </c>
      <c r="G40" s="1" t="s">
        <v>28</v>
      </c>
      <c r="H40" s="1" t="s">
        <v>29</v>
      </c>
      <c r="I40" s="112" t="s">
        <v>278</v>
      </c>
      <c r="J40" s="1" t="s">
        <v>24</v>
      </c>
      <c r="K40" s="1" t="s">
        <v>25</v>
      </c>
      <c r="L40" s="1" t="s">
        <v>26</v>
      </c>
      <c r="M40" s="1" t="s">
        <v>27</v>
      </c>
      <c r="N40" s="1" t="s">
        <v>28</v>
      </c>
      <c r="O40" s="1" t="s">
        <v>29</v>
      </c>
      <c r="P40" s="1"/>
      <c r="Q40" s="121" t="s">
        <v>337</v>
      </c>
      <c r="R40" s="121" t="s">
        <v>338</v>
      </c>
      <c r="S40" s="121" t="s">
        <v>339</v>
      </c>
      <c r="T40" s="120"/>
      <c r="U40" s="121" t="s">
        <v>287</v>
      </c>
      <c r="V40" s="121" t="s">
        <v>288</v>
      </c>
      <c r="W40" s="121" t="s">
        <v>289</v>
      </c>
      <c r="X40" s="124" t="s">
        <v>271</v>
      </c>
      <c r="Y40" s="121" t="s">
        <v>287</v>
      </c>
      <c r="Z40" s="121" t="s">
        <v>288</v>
      </c>
      <c r="AA40" s="121" t="s">
        <v>289</v>
      </c>
      <c r="AB40" s="124" t="s">
        <v>271</v>
      </c>
      <c r="AC40" s="177"/>
      <c r="AD40" s="177"/>
      <c r="AE40" s="177"/>
      <c r="AF40" s="177"/>
      <c r="AG40" s="177"/>
      <c r="AH40" s="177"/>
      <c r="AI40" s="1"/>
      <c r="AJ40" s="1"/>
      <c r="AK40" s="1"/>
      <c r="AL40" s="1"/>
      <c r="AM40" s="1"/>
      <c r="AN40" s="1"/>
      <c r="AO40" s="1"/>
    </row>
    <row r="41" spans="1:41" ht="12.75" customHeight="1" x14ac:dyDescent="0.2">
      <c r="A41" s="113">
        <f t="shared" ref="A41:A125" si="1">AVERAGE(C41:H41)</f>
        <v>8.6999999999999993</v>
      </c>
      <c r="B41" s="3">
        <f>B38+1</f>
        <v>1930</v>
      </c>
      <c r="C41" s="2">
        <v>19.100000000000001</v>
      </c>
      <c r="D41" s="2">
        <v>7.9</v>
      </c>
      <c r="E41" s="2">
        <v>7.4</v>
      </c>
      <c r="F41" s="2">
        <v>6.5</v>
      </c>
      <c r="G41" s="2">
        <v>5.5</v>
      </c>
      <c r="H41" s="2">
        <v>5.8</v>
      </c>
      <c r="I41" s="114">
        <f>(A41*60)*1.12/1000</f>
        <v>0.58464000000000005</v>
      </c>
      <c r="J41">
        <f>(C41*60)*1.12/1000</f>
        <v>1.2835200000000002</v>
      </c>
      <c r="K41">
        <f>(D41*60)*1.12/1000</f>
        <v>0.53088000000000002</v>
      </c>
      <c r="L41">
        <f t="shared" ref="L41:O41" si="2">(E41*60)*1.12/1000</f>
        <v>0.49728000000000006</v>
      </c>
      <c r="M41">
        <f t="shared" si="2"/>
        <v>0.43680000000000008</v>
      </c>
      <c r="N41">
        <f>(G41*60)*1.12/1000</f>
        <v>0.36960000000000004</v>
      </c>
      <c r="O41">
        <f t="shared" si="2"/>
        <v>0.38976000000000005</v>
      </c>
      <c r="U41" t="s">
        <v>17</v>
      </c>
      <c r="V41" t="s">
        <v>17</v>
      </c>
      <c r="W41" t="s">
        <v>17</v>
      </c>
      <c r="X41">
        <v>0.36959999999999998</v>
      </c>
      <c r="Y41" t="s">
        <v>17</v>
      </c>
      <c r="Z41" t="s">
        <v>17</v>
      </c>
      <c r="AA41" t="s">
        <v>17</v>
      </c>
      <c r="AB41">
        <v>0.53088000000000002</v>
      </c>
    </row>
    <row r="42" spans="1:41" ht="12.75" customHeight="1" x14ac:dyDescent="0.2">
      <c r="A42" s="113">
        <f t="shared" si="1"/>
        <v>28.150000000000002</v>
      </c>
      <c r="B42" s="3">
        <f t="shared" ref="B42:B113" si="3">B41+1</f>
        <v>1931</v>
      </c>
      <c r="C42" s="2">
        <v>25</v>
      </c>
      <c r="D42" s="2">
        <v>25.6</v>
      </c>
      <c r="E42" s="2">
        <v>25.2</v>
      </c>
      <c r="F42" s="2">
        <v>28.4</v>
      </c>
      <c r="G42" s="2">
        <v>32.299999999999997</v>
      </c>
      <c r="H42" s="2">
        <v>32.4</v>
      </c>
      <c r="I42" s="114">
        <f t="shared" ref="I42:I105" si="4">(A42*60)*1.12/1000</f>
        <v>1.8916800000000005</v>
      </c>
      <c r="J42">
        <f t="shared" ref="J42:J105" si="5">(C42*60)*1.12/1000</f>
        <v>1.6800000000000002</v>
      </c>
      <c r="K42">
        <f t="shared" ref="K42:K105" si="6">(D42*60)*1.12/1000</f>
        <v>1.7203200000000001</v>
      </c>
      <c r="L42">
        <f t="shared" ref="L42:L105" si="7">(E42*60)*1.12/1000</f>
        <v>1.6934400000000001</v>
      </c>
      <c r="M42">
        <f t="shared" ref="M42:M105" si="8">(F42*60)*1.12/1000</f>
        <v>1.9084800000000002</v>
      </c>
      <c r="N42">
        <f t="shared" ref="N42:N105" si="9">(G42*60)*1.12/1000</f>
        <v>2.17056</v>
      </c>
      <c r="O42">
        <f t="shared" ref="O42:O105" si="10">(H42*60)*1.12/1000</f>
        <v>2.1772800000000001</v>
      </c>
      <c r="U42" t="s">
        <v>17</v>
      </c>
      <c r="V42" t="s">
        <v>17</v>
      </c>
      <c r="W42" t="s">
        <v>17</v>
      </c>
      <c r="X42">
        <v>2.17056</v>
      </c>
      <c r="Y42" t="s">
        <v>17</v>
      </c>
      <c r="Z42" t="s">
        <v>17</v>
      </c>
      <c r="AA42" t="s">
        <v>17</v>
      </c>
      <c r="AB42">
        <v>1.7203200000000001</v>
      </c>
    </row>
    <row r="43" spans="1:41" ht="12.75" customHeight="1" x14ac:dyDescent="0.2">
      <c r="A43" s="113">
        <f t="shared" si="1"/>
        <v>25.366666666666664</v>
      </c>
      <c r="B43" s="3">
        <f t="shared" si="3"/>
        <v>1932</v>
      </c>
      <c r="C43" s="2">
        <v>30.2</v>
      </c>
      <c r="D43" s="2">
        <v>19.3</v>
      </c>
      <c r="E43" s="2">
        <v>23.9</v>
      </c>
      <c r="F43" s="2">
        <v>28.6</v>
      </c>
      <c r="G43" s="2">
        <v>22.7</v>
      </c>
      <c r="H43" s="2">
        <v>27.5</v>
      </c>
      <c r="I43" s="114">
        <f t="shared" si="4"/>
        <v>1.7046399999999999</v>
      </c>
      <c r="J43">
        <f t="shared" si="5"/>
        <v>2.0294400000000001</v>
      </c>
      <c r="K43">
        <f t="shared" si="6"/>
        <v>1.2969600000000001</v>
      </c>
      <c r="L43">
        <f t="shared" si="7"/>
        <v>1.6060800000000002</v>
      </c>
      <c r="M43">
        <f t="shared" si="8"/>
        <v>1.9219200000000001</v>
      </c>
      <c r="N43">
        <f t="shared" si="9"/>
        <v>1.5254400000000001</v>
      </c>
      <c r="O43">
        <f t="shared" si="10"/>
        <v>1.8480000000000003</v>
      </c>
      <c r="U43" t="s">
        <v>17</v>
      </c>
      <c r="V43" t="s">
        <v>17</v>
      </c>
      <c r="W43" t="s">
        <v>17</v>
      </c>
      <c r="X43">
        <v>1.5254400000000001</v>
      </c>
      <c r="Y43" t="s">
        <v>17</v>
      </c>
      <c r="Z43" t="s">
        <v>17</v>
      </c>
      <c r="AA43" t="s">
        <v>17</v>
      </c>
      <c r="AB43">
        <v>1.2969600000000001</v>
      </c>
    </row>
    <row r="44" spans="1:41" ht="12.75" customHeight="1" x14ac:dyDescent="0.2">
      <c r="A44" s="113">
        <f t="shared" si="1"/>
        <v>22.25</v>
      </c>
      <c r="B44" s="3">
        <f t="shared" si="3"/>
        <v>1933</v>
      </c>
      <c r="C44" s="2">
        <v>28</v>
      </c>
      <c r="D44" s="2">
        <v>12.3</v>
      </c>
      <c r="E44" s="2">
        <v>22.1</v>
      </c>
      <c r="F44" s="2">
        <v>22.9</v>
      </c>
      <c r="G44" s="2">
        <v>25.1</v>
      </c>
      <c r="H44" s="2">
        <v>23.1</v>
      </c>
      <c r="I44" s="114">
        <f t="shared" si="4"/>
        <v>1.4952000000000001</v>
      </c>
      <c r="J44">
        <f t="shared" si="5"/>
        <v>1.8816000000000002</v>
      </c>
      <c r="K44">
        <f t="shared" si="6"/>
        <v>0.82656000000000007</v>
      </c>
      <c r="L44">
        <f t="shared" si="7"/>
        <v>1.4851200000000002</v>
      </c>
      <c r="M44">
        <f t="shared" si="8"/>
        <v>1.53888</v>
      </c>
      <c r="N44">
        <f t="shared" si="9"/>
        <v>1.6867200000000002</v>
      </c>
      <c r="O44">
        <f t="shared" si="10"/>
        <v>1.5523200000000001</v>
      </c>
      <c r="S44">
        <f>AVERAGE(N41:N43)</f>
        <v>1.3552</v>
      </c>
      <c r="U44" t="s">
        <v>17</v>
      </c>
      <c r="V44" t="s">
        <v>17</v>
      </c>
      <c r="W44">
        <f>AVERAGE(N41:N43)*1.2</f>
        <v>1.6262399999999999</v>
      </c>
      <c r="X44">
        <v>1.6867200000000002</v>
      </c>
      <c r="Y44" t="s">
        <v>17</v>
      </c>
      <c r="Z44" t="s">
        <v>17</v>
      </c>
      <c r="AA44">
        <f>AVERAGE(AB41:AB43)*1.2</f>
        <v>1.4192639999999999</v>
      </c>
      <c r="AB44">
        <v>0.82656000000000007</v>
      </c>
      <c r="AC44">
        <f>ABS(AA44-AB44)</f>
        <v>0.59270399999999979</v>
      </c>
      <c r="AF44">
        <f>ABS(W44-X44)</f>
        <v>6.0480000000000311E-2</v>
      </c>
    </row>
    <row r="45" spans="1:41" ht="12.75" customHeight="1" x14ac:dyDescent="0.2">
      <c r="A45" s="113">
        <f t="shared" si="1"/>
        <v>16.066666666666666</v>
      </c>
      <c r="B45" s="3">
        <f t="shared" si="3"/>
        <v>1934</v>
      </c>
      <c r="C45" s="2">
        <v>12.7</v>
      </c>
      <c r="D45" s="2">
        <v>12.7</v>
      </c>
      <c r="E45" s="2">
        <v>18.7</v>
      </c>
      <c r="F45" s="2">
        <v>18</v>
      </c>
      <c r="G45" s="2">
        <v>21.9</v>
      </c>
      <c r="H45" s="2">
        <v>12.4</v>
      </c>
      <c r="I45" s="114">
        <f t="shared" si="4"/>
        <v>1.07968</v>
      </c>
      <c r="J45">
        <f t="shared" si="5"/>
        <v>0.85344000000000009</v>
      </c>
      <c r="K45">
        <f t="shared" si="6"/>
        <v>0.85344000000000009</v>
      </c>
      <c r="L45">
        <f t="shared" si="7"/>
        <v>1.2566400000000002</v>
      </c>
      <c r="M45">
        <f t="shared" si="8"/>
        <v>1.2096000000000002</v>
      </c>
      <c r="N45">
        <f t="shared" si="9"/>
        <v>1.4716800000000001</v>
      </c>
      <c r="O45">
        <f t="shared" si="10"/>
        <v>0.83328000000000013</v>
      </c>
      <c r="R45">
        <f>AVERAGE(N41:N44)</f>
        <v>1.43808</v>
      </c>
      <c r="S45">
        <f t="shared" ref="S45:S108" si="11">AVERAGE(N42:N44)</f>
        <v>1.7942400000000003</v>
      </c>
      <c r="U45" t="s">
        <v>17</v>
      </c>
      <c r="V45">
        <f>AVERAGE(N41:N44)*1.2</f>
        <v>1.7256959999999999</v>
      </c>
      <c r="W45">
        <f t="shared" ref="W45:W108" si="12">AVERAGE(N42:N44)*1.2</f>
        <v>2.1530880000000003</v>
      </c>
      <c r="X45">
        <v>1.4716800000000001</v>
      </c>
      <c r="Y45" t="s">
        <v>17</v>
      </c>
      <c r="Z45">
        <f>AVERAGE(AB41:AB44)*1.2</f>
        <v>1.312416</v>
      </c>
      <c r="AA45">
        <f t="shared" ref="AA45" si="13">AVERAGE(AB42:AB44)*1.2</f>
        <v>1.5375360000000002</v>
      </c>
      <c r="AB45">
        <v>0.85344000000000009</v>
      </c>
      <c r="AC45">
        <f>ABS(AA45-AB45)</f>
        <v>0.68409600000000015</v>
      </c>
      <c r="AD45">
        <f>ABS(Z45-AB45)</f>
        <v>0.45897599999999994</v>
      </c>
      <c r="AF45">
        <f t="shared" ref="AF45:AF108" si="14">ABS(W45-X45)</f>
        <v>0.68140800000000024</v>
      </c>
      <c r="AG45">
        <f>ABS(V45-X45)</f>
        <v>0.2540159999999998</v>
      </c>
    </row>
    <row r="46" spans="1:41" ht="12.75" customHeight="1" x14ac:dyDescent="0.2">
      <c r="A46" s="113">
        <f t="shared" si="1"/>
        <v>24.483333333333334</v>
      </c>
      <c r="B46" s="3">
        <f t="shared" si="3"/>
        <v>1935</v>
      </c>
      <c r="C46" s="2">
        <v>27.7</v>
      </c>
      <c r="D46" s="2">
        <v>14</v>
      </c>
      <c r="E46" s="2">
        <v>24.1</v>
      </c>
      <c r="F46" s="2">
        <v>26.1</v>
      </c>
      <c r="G46" s="2">
        <v>27</v>
      </c>
      <c r="H46" s="2">
        <v>28</v>
      </c>
      <c r="I46" s="114">
        <f t="shared" si="4"/>
        <v>1.6452800000000003</v>
      </c>
      <c r="J46">
        <f t="shared" si="5"/>
        <v>1.8614400000000002</v>
      </c>
      <c r="K46">
        <f t="shared" si="6"/>
        <v>0.94080000000000008</v>
      </c>
      <c r="L46">
        <f t="shared" si="7"/>
        <v>1.6195200000000003</v>
      </c>
      <c r="M46">
        <f t="shared" si="8"/>
        <v>1.7539200000000001</v>
      </c>
      <c r="N46">
        <f t="shared" si="9"/>
        <v>1.8144</v>
      </c>
      <c r="O46">
        <f t="shared" si="10"/>
        <v>1.8816000000000002</v>
      </c>
      <c r="Q46">
        <f>AVERAGE(N41:N45)</f>
        <v>1.4448000000000001</v>
      </c>
      <c r="R46">
        <f t="shared" ref="R46:R109" si="15">AVERAGE(N42:N45)</f>
        <v>1.7136000000000002</v>
      </c>
      <c r="S46">
        <f t="shared" si="11"/>
        <v>1.56128</v>
      </c>
      <c r="U46">
        <f>AVERAGE(N41:N45)*1.2</f>
        <v>1.73376</v>
      </c>
      <c r="V46">
        <f t="shared" ref="V46:V109" si="16">AVERAGE(N42:N45)*1.2</f>
        <v>2.0563200000000004</v>
      </c>
      <c r="W46">
        <f t="shared" si="12"/>
        <v>1.8735359999999999</v>
      </c>
      <c r="X46">
        <v>1.8144</v>
      </c>
      <c r="Y46">
        <f>AVERAGE(AB41:AB45)*1.2</f>
        <v>1.2547583999999998</v>
      </c>
      <c r="Z46">
        <f>AVERAGE(AB42:AB45)*1.2</f>
        <v>1.4091840000000002</v>
      </c>
      <c r="AA46">
        <f>AVERAGE(AB43:AB45)*1.2</f>
        <v>1.1907839999999998</v>
      </c>
      <c r="AB46">
        <v>0.94080000000000008</v>
      </c>
      <c r="AC46">
        <f t="shared" ref="AC46:AC108" si="17">ABS(AA46-AB46)</f>
        <v>0.24998399999999976</v>
      </c>
      <c r="AD46">
        <f t="shared" ref="AD46:AD109" si="18">ABS(Z46-AB46)</f>
        <v>0.46838400000000013</v>
      </c>
      <c r="AE46">
        <f>ABS(Y46-AB46)</f>
        <v>0.31395839999999975</v>
      </c>
      <c r="AF46">
        <f t="shared" si="14"/>
        <v>5.9135999999999855E-2</v>
      </c>
      <c r="AG46">
        <f t="shared" ref="AG46:AG109" si="19">ABS(V46-X46)</f>
        <v>0.24192000000000036</v>
      </c>
      <c r="AH46">
        <f>ABS(U46-X46)</f>
        <v>8.0640000000000045E-2</v>
      </c>
    </row>
    <row r="47" spans="1:41" ht="12.75" customHeight="1" x14ac:dyDescent="0.2">
      <c r="A47" s="113">
        <f t="shared" si="1"/>
        <v>19.700000000000003</v>
      </c>
      <c r="B47" s="3">
        <f t="shared" si="3"/>
        <v>1936</v>
      </c>
      <c r="C47" s="2">
        <v>21.8</v>
      </c>
      <c r="D47" s="2">
        <v>19.3</v>
      </c>
      <c r="E47" s="2">
        <v>19.399999999999999</v>
      </c>
      <c r="F47" s="2">
        <v>20.2</v>
      </c>
      <c r="G47" s="2">
        <v>20.6</v>
      </c>
      <c r="H47" s="2">
        <v>16.899999999999999</v>
      </c>
      <c r="I47" s="114">
        <f t="shared" si="4"/>
        <v>1.3238400000000003</v>
      </c>
      <c r="J47">
        <f t="shared" si="5"/>
        <v>1.46496</v>
      </c>
      <c r="K47">
        <f t="shared" si="6"/>
        <v>1.2969600000000001</v>
      </c>
      <c r="L47">
        <f t="shared" si="7"/>
        <v>1.3036800000000002</v>
      </c>
      <c r="M47">
        <f t="shared" si="8"/>
        <v>1.35744</v>
      </c>
      <c r="N47">
        <f t="shared" si="9"/>
        <v>1.3843200000000002</v>
      </c>
      <c r="O47">
        <f t="shared" si="10"/>
        <v>1.13568</v>
      </c>
      <c r="Q47">
        <f t="shared" ref="Q47:Q110" si="20">AVERAGE(N42:N46)</f>
        <v>1.7337600000000002</v>
      </c>
      <c r="R47">
        <f t="shared" si="15"/>
        <v>1.62456</v>
      </c>
      <c r="S47">
        <f t="shared" si="11"/>
        <v>1.6576000000000002</v>
      </c>
      <c r="U47">
        <f t="shared" ref="U47:U110" si="21">AVERAGE(N42:N46)*1.2</f>
        <v>2.0805120000000001</v>
      </c>
      <c r="V47">
        <f t="shared" si="16"/>
        <v>1.9494719999999999</v>
      </c>
      <c r="W47">
        <f t="shared" si="12"/>
        <v>1.9891200000000002</v>
      </c>
      <c r="X47">
        <v>1.3843200000000002</v>
      </c>
      <c r="Y47">
        <f t="shared" ref="Y47:Y110" si="22">AVERAGE(AB42:AB46)*1.2</f>
        <v>1.3531392000000002</v>
      </c>
      <c r="Z47">
        <f t="shared" ref="Z47:Z110" si="23">AVERAGE(AB43:AB46)*1.2</f>
        <v>1.1753280000000002</v>
      </c>
      <c r="AA47">
        <f t="shared" ref="AA47:AA110" si="24">AVERAGE(AB44:AB46)*1.2</f>
        <v>1.0483199999999999</v>
      </c>
      <c r="AB47">
        <v>1.2969600000000001</v>
      </c>
      <c r="AC47">
        <f t="shared" si="17"/>
        <v>0.24864000000000019</v>
      </c>
      <c r="AD47">
        <f t="shared" si="18"/>
        <v>0.12163199999999996</v>
      </c>
      <c r="AE47">
        <f t="shared" ref="AE47:AE110" si="25">ABS(Y47-AB47)</f>
        <v>5.6179200000000096E-2</v>
      </c>
      <c r="AF47">
        <f t="shared" si="14"/>
        <v>0.6048</v>
      </c>
      <c r="AG47">
        <f t="shared" si="19"/>
        <v>0.56515199999999965</v>
      </c>
      <c r="AH47">
        <f t="shared" ref="AH47:AH110" si="26">ABS(U47-X47)</f>
        <v>0.69619199999999992</v>
      </c>
    </row>
    <row r="48" spans="1:41" ht="12.75" customHeight="1" x14ac:dyDescent="0.2">
      <c r="A48" s="113">
        <f t="shared" si="1"/>
        <v>29.016666666666666</v>
      </c>
      <c r="B48" s="3">
        <f t="shared" si="3"/>
        <v>1937</v>
      </c>
      <c r="C48" s="2">
        <v>28.3</v>
      </c>
      <c r="D48" s="2">
        <v>22</v>
      </c>
      <c r="E48" s="2">
        <v>28.8</v>
      </c>
      <c r="F48" s="2">
        <v>30.3</v>
      </c>
      <c r="G48" s="2">
        <v>32.200000000000003</v>
      </c>
      <c r="H48" s="2">
        <v>32.5</v>
      </c>
      <c r="I48" s="114">
        <f t="shared" si="4"/>
        <v>1.9499200000000001</v>
      </c>
      <c r="J48">
        <f t="shared" si="5"/>
        <v>1.9017600000000001</v>
      </c>
      <c r="K48">
        <f t="shared" si="6"/>
        <v>1.4784000000000002</v>
      </c>
      <c r="L48">
        <f t="shared" si="7"/>
        <v>1.9353600000000002</v>
      </c>
      <c r="M48">
        <f t="shared" si="8"/>
        <v>2.0361600000000002</v>
      </c>
      <c r="N48">
        <f t="shared" si="9"/>
        <v>2.1638400000000004</v>
      </c>
      <c r="O48">
        <f t="shared" si="10"/>
        <v>2.1840000000000002</v>
      </c>
      <c r="Q48">
        <f t="shared" si="20"/>
        <v>1.5765119999999999</v>
      </c>
      <c r="R48">
        <f t="shared" si="15"/>
        <v>1.58928</v>
      </c>
      <c r="S48">
        <f t="shared" si="11"/>
        <v>1.5568000000000002</v>
      </c>
      <c r="U48">
        <f t="shared" si="21"/>
        <v>1.8918143999999999</v>
      </c>
      <c r="V48">
        <f t="shared" si="16"/>
        <v>1.9071359999999999</v>
      </c>
      <c r="W48">
        <f t="shared" si="12"/>
        <v>1.86816</v>
      </c>
      <c r="X48">
        <v>2.1638400000000004</v>
      </c>
      <c r="Y48">
        <f t="shared" si="22"/>
        <v>1.2515328000000001</v>
      </c>
      <c r="Z48">
        <f t="shared" si="23"/>
        <v>1.1753280000000002</v>
      </c>
      <c r="AA48">
        <f t="shared" si="24"/>
        <v>1.2364800000000002</v>
      </c>
      <c r="AB48">
        <v>1.4784000000000002</v>
      </c>
      <c r="AC48">
        <f t="shared" si="17"/>
        <v>0.24191999999999991</v>
      </c>
      <c r="AD48">
        <f t="shared" si="18"/>
        <v>0.30307200000000001</v>
      </c>
      <c r="AE48">
        <f t="shared" si="25"/>
        <v>0.22686720000000005</v>
      </c>
      <c r="AF48">
        <f t="shared" si="14"/>
        <v>0.29568000000000039</v>
      </c>
      <c r="AG48">
        <f t="shared" si="19"/>
        <v>0.25670400000000049</v>
      </c>
      <c r="AH48">
        <f t="shared" si="26"/>
        <v>0.27202560000000053</v>
      </c>
    </row>
    <row r="49" spans="1:34" ht="12.75" customHeight="1" x14ac:dyDescent="0.2">
      <c r="A49" s="113">
        <f t="shared" si="1"/>
        <v>10.583333333333334</v>
      </c>
      <c r="B49" s="3">
        <f t="shared" si="3"/>
        <v>1938</v>
      </c>
      <c r="C49" s="2">
        <v>10.199999999999999</v>
      </c>
      <c r="D49" s="2">
        <v>3.4</v>
      </c>
      <c r="E49" s="2">
        <v>11.7</v>
      </c>
      <c r="F49" s="2">
        <v>11.7</v>
      </c>
      <c r="G49" s="2">
        <v>12.4</v>
      </c>
      <c r="H49" s="2">
        <v>14.1</v>
      </c>
      <c r="I49" s="114">
        <f t="shared" si="4"/>
        <v>0.71120000000000005</v>
      </c>
      <c r="J49">
        <f t="shared" si="5"/>
        <v>0.68544000000000005</v>
      </c>
      <c r="K49">
        <f t="shared" si="6"/>
        <v>0.22848000000000002</v>
      </c>
      <c r="L49">
        <f t="shared" si="7"/>
        <v>0.78624000000000016</v>
      </c>
      <c r="M49">
        <f t="shared" si="8"/>
        <v>0.78624000000000016</v>
      </c>
      <c r="N49">
        <f t="shared" si="9"/>
        <v>0.83328000000000013</v>
      </c>
      <c r="O49">
        <f t="shared" si="10"/>
        <v>0.94752000000000014</v>
      </c>
      <c r="Q49">
        <f t="shared" si="20"/>
        <v>1.7041920000000002</v>
      </c>
      <c r="R49">
        <f t="shared" si="15"/>
        <v>1.7085600000000003</v>
      </c>
      <c r="S49">
        <f t="shared" si="11"/>
        <v>1.78752</v>
      </c>
      <c r="U49">
        <f t="shared" si="21"/>
        <v>2.0450303999999999</v>
      </c>
      <c r="V49">
        <f t="shared" si="16"/>
        <v>2.0502720000000001</v>
      </c>
      <c r="W49">
        <f t="shared" si="12"/>
        <v>2.1450239999999998</v>
      </c>
      <c r="X49">
        <v>0.83328000000000013</v>
      </c>
      <c r="Y49">
        <f t="shared" si="22"/>
        <v>1.2950784</v>
      </c>
      <c r="Z49">
        <f t="shared" si="23"/>
        <v>1.3708800000000003</v>
      </c>
      <c r="AA49">
        <f t="shared" si="24"/>
        <v>1.486464</v>
      </c>
      <c r="AB49">
        <v>0.22848000000000002</v>
      </c>
      <c r="AC49">
        <f t="shared" si="17"/>
        <v>1.257984</v>
      </c>
      <c r="AD49">
        <f t="shared" si="18"/>
        <v>1.1424000000000003</v>
      </c>
      <c r="AE49">
        <f t="shared" si="25"/>
        <v>1.0665983999999999</v>
      </c>
      <c r="AF49">
        <f t="shared" si="14"/>
        <v>1.3117439999999996</v>
      </c>
      <c r="AG49">
        <f t="shared" si="19"/>
        <v>1.2169919999999999</v>
      </c>
      <c r="AH49">
        <f t="shared" si="26"/>
        <v>1.2117503999999997</v>
      </c>
    </row>
    <row r="50" spans="1:34" ht="12.75" customHeight="1" x14ac:dyDescent="0.2">
      <c r="A50" s="113">
        <f t="shared" si="1"/>
        <v>24.233333333333331</v>
      </c>
      <c r="B50" s="3">
        <f t="shared" si="3"/>
        <v>1939</v>
      </c>
      <c r="C50" s="2">
        <v>25.2</v>
      </c>
      <c r="D50" s="2">
        <v>15.3</v>
      </c>
      <c r="E50" s="2">
        <v>25.8</v>
      </c>
      <c r="F50" s="2">
        <v>24.4</v>
      </c>
      <c r="G50" s="2">
        <v>26.7</v>
      </c>
      <c r="H50" s="2">
        <v>28</v>
      </c>
      <c r="I50" s="114">
        <f t="shared" si="4"/>
        <v>1.6284799999999997</v>
      </c>
      <c r="J50">
        <f t="shared" si="5"/>
        <v>1.6934400000000001</v>
      </c>
      <c r="K50">
        <f t="shared" si="6"/>
        <v>1.0281600000000002</v>
      </c>
      <c r="L50">
        <f t="shared" si="7"/>
        <v>1.7337600000000002</v>
      </c>
      <c r="M50">
        <f t="shared" si="8"/>
        <v>1.63968</v>
      </c>
      <c r="N50">
        <f t="shared" si="9"/>
        <v>1.7942400000000003</v>
      </c>
      <c r="O50">
        <f t="shared" si="10"/>
        <v>1.8816000000000002</v>
      </c>
      <c r="Q50">
        <f t="shared" si="20"/>
        <v>1.5335040000000002</v>
      </c>
      <c r="R50">
        <f t="shared" si="15"/>
        <v>1.5489600000000001</v>
      </c>
      <c r="S50">
        <f t="shared" si="11"/>
        <v>1.4604800000000002</v>
      </c>
      <c r="U50">
        <f t="shared" si="21"/>
        <v>1.8402048000000002</v>
      </c>
      <c r="V50">
        <f t="shared" si="16"/>
        <v>1.858752</v>
      </c>
      <c r="W50">
        <f t="shared" si="12"/>
        <v>1.7525760000000001</v>
      </c>
      <c r="X50">
        <v>1.7942400000000003</v>
      </c>
      <c r="Y50">
        <f t="shared" si="22"/>
        <v>1.1515392000000002</v>
      </c>
      <c r="Z50">
        <f t="shared" si="23"/>
        <v>1.1833920000000002</v>
      </c>
      <c r="AA50">
        <f t="shared" si="24"/>
        <v>1.2015360000000002</v>
      </c>
      <c r="AB50">
        <v>1.0281600000000002</v>
      </c>
      <c r="AC50">
        <f t="shared" si="17"/>
        <v>0.17337599999999997</v>
      </c>
      <c r="AD50">
        <f t="shared" si="18"/>
        <v>0.15523200000000004</v>
      </c>
      <c r="AE50">
        <f t="shared" si="25"/>
        <v>0.12337920000000002</v>
      </c>
      <c r="AF50">
        <f t="shared" si="14"/>
        <v>4.1664000000000145E-2</v>
      </c>
      <c r="AG50">
        <f t="shared" si="19"/>
        <v>6.4511999999999681E-2</v>
      </c>
      <c r="AH50">
        <f t="shared" si="26"/>
        <v>4.5964799999999917E-2</v>
      </c>
    </row>
    <row r="51" spans="1:34" ht="12.75" customHeight="1" x14ac:dyDescent="0.2">
      <c r="A51" s="113">
        <f t="shared" si="1"/>
        <v>28.316666666666663</v>
      </c>
      <c r="B51" s="3">
        <f t="shared" si="3"/>
        <v>1940</v>
      </c>
      <c r="C51" s="2">
        <v>28.2</v>
      </c>
      <c r="D51" s="2">
        <v>15.2</v>
      </c>
      <c r="E51" s="2">
        <v>28.6</v>
      </c>
      <c r="F51" s="2">
        <v>30.6</v>
      </c>
      <c r="G51" s="2">
        <v>33.6</v>
      </c>
      <c r="H51" s="2">
        <v>33.700000000000003</v>
      </c>
      <c r="I51" s="114">
        <f t="shared" si="4"/>
        <v>1.9028799999999999</v>
      </c>
      <c r="J51">
        <f t="shared" si="5"/>
        <v>1.8950400000000003</v>
      </c>
      <c r="K51">
        <f t="shared" si="6"/>
        <v>1.0214400000000001</v>
      </c>
      <c r="L51">
        <f t="shared" si="7"/>
        <v>1.9219200000000001</v>
      </c>
      <c r="M51">
        <f t="shared" si="8"/>
        <v>2.0563200000000004</v>
      </c>
      <c r="N51">
        <f t="shared" si="9"/>
        <v>2.2579199999999999</v>
      </c>
      <c r="O51">
        <f t="shared" si="10"/>
        <v>2.2646400000000004</v>
      </c>
      <c r="Q51">
        <f t="shared" si="20"/>
        <v>1.5980160000000001</v>
      </c>
      <c r="R51">
        <f t="shared" si="15"/>
        <v>1.5439200000000002</v>
      </c>
      <c r="S51">
        <f t="shared" si="11"/>
        <v>1.5971200000000003</v>
      </c>
      <c r="U51">
        <f t="shared" si="21"/>
        <v>1.9176192000000001</v>
      </c>
      <c r="V51">
        <f t="shared" si="16"/>
        <v>1.8527040000000001</v>
      </c>
      <c r="W51">
        <f t="shared" si="12"/>
        <v>1.9165440000000002</v>
      </c>
      <c r="X51">
        <v>2.2579199999999999</v>
      </c>
      <c r="Y51">
        <f t="shared" si="22"/>
        <v>1.1934720000000003</v>
      </c>
      <c r="Z51">
        <f t="shared" si="23"/>
        <v>1.2096</v>
      </c>
      <c r="AA51">
        <f t="shared" si="24"/>
        <v>1.0940160000000001</v>
      </c>
      <c r="AB51">
        <v>1.0214400000000001</v>
      </c>
      <c r="AC51">
        <f t="shared" si="17"/>
        <v>7.2575999999999974E-2</v>
      </c>
      <c r="AD51">
        <f t="shared" si="18"/>
        <v>0.18815999999999988</v>
      </c>
      <c r="AE51">
        <f t="shared" si="25"/>
        <v>0.17203200000000018</v>
      </c>
      <c r="AF51">
        <f t="shared" si="14"/>
        <v>0.34137599999999968</v>
      </c>
      <c r="AG51">
        <f t="shared" si="19"/>
        <v>0.4052159999999998</v>
      </c>
      <c r="AH51">
        <f t="shared" si="26"/>
        <v>0.34030079999999985</v>
      </c>
    </row>
    <row r="52" spans="1:34" ht="12.75" customHeight="1" x14ac:dyDescent="0.2">
      <c r="A52" s="113">
        <f t="shared" si="1"/>
        <v>6.8</v>
      </c>
      <c r="B52" s="3">
        <f t="shared" si="3"/>
        <v>1941</v>
      </c>
      <c r="C52" s="2">
        <v>6.4</v>
      </c>
      <c r="D52" s="2">
        <v>0.9</v>
      </c>
      <c r="E52" s="2">
        <v>8.1</v>
      </c>
      <c r="F52" s="2">
        <v>8.6999999999999993</v>
      </c>
      <c r="G52" s="2">
        <v>8.1999999999999993</v>
      </c>
      <c r="H52" s="2">
        <v>8.5</v>
      </c>
      <c r="I52" s="114">
        <f t="shared" si="4"/>
        <v>0.45696000000000003</v>
      </c>
      <c r="J52">
        <f t="shared" si="5"/>
        <v>0.43008000000000002</v>
      </c>
      <c r="K52">
        <f t="shared" si="6"/>
        <v>6.0480000000000006E-2</v>
      </c>
      <c r="L52">
        <f t="shared" si="7"/>
        <v>0.54432000000000003</v>
      </c>
      <c r="M52">
        <f t="shared" si="8"/>
        <v>0.58464000000000005</v>
      </c>
      <c r="N52">
        <f t="shared" si="9"/>
        <v>0.55103999999999997</v>
      </c>
      <c r="O52">
        <f t="shared" si="10"/>
        <v>0.57120000000000004</v>
      </c>
      <c r="Q52">
        <f t="shared" si="20"/>
        <v>1.68672</v>
      </c>
      <c r="R52">
        <f t="shared" si="15"/>
        <v>1.7623200000000003</v>
      </c>
      <c r="S52">
        <f t="shared" si="11"/>
        <v>1.6284800000000004</v>
      </c>
      <c r="U52">
        <f t="shared" si="21"/>
        <v>2.0240640000000001</v>
      </c>
      <c r="V52">
        <f t="shared" si="16"/>
        <v>2.1147840000000002</v>
      </c>
      <c r="W52">
        <f t="shared" si="12"/>
        <v>1.9541760000000004</v>
      </c>
      <c r="X52">
        <v>0.55103999999999997</v>
      </c>
      <c r="Y52">
        <f t="shared" si="22"/>
        <v>1.2128255999999999</v>
      </c>
      <c r="Z52">
        <f t="shared" si="23"/>
        <v>1.1269440000000002</v>
      </c>
      <c r="AA52">
        <f t="shared" si="24"/>
        <v>0.91123200000000004</v>
      </c>
      <c r="AB52">
        <v>6.0480000000000006E-2</v>
      </c>
      <c r="AC52">
        <f t="shared" si="17"/>
        <v>0.85075200000000006</v>
      </c>
      <c r="AD52">
        <f t="shared" si="18"/>
        <v>1.0664640000000001</v>
      </c>
      <c r="AE52">
        <f t="shared" si="25"/>
        <v>1.1523455999999999</v>
      </c>
      <c r="AF52">
        <f t="shared" si="14"/>
        <v>1.4031360000000004</v>
      </c>
      <c r="AG52">
        <f t="shared" si="19"/>
        <v>1.5637440000000002</v>
      </c>
      <c r="AH52">
        <f t="shared" si="26"/>
        <v>1.4730240000000001</v>
      </c>
    </row>
    <row r="53" spans="1:34" ht="12.75" customHeight="1" x14ac:dyDescent="0.2">
      <c r="A53" s="113">
        <f t="shared" si="1"/>
        <v>9.5666666666666647</v>
      </c>
      <c r="B53" s="3">
        <f t="shared" si="3"/>
        <v>1942</v>
      </c>
      <c r="C53" s="2">
        <v>12.5</v>
      </c>
      <c r="D53" s="2">
        <v>2.6</v>
      </c>
      <c r="E53" s="2">
        <v>10.7</v>
      </c>
      <c r="F53" s="2">
        <v>10.9</v>
      </c>
      <c r="G53" s="2">
        <v>9.9</v>
      </c>
      <c r="H53" s="2">
        <v>10.8</v>
      </c>
      <c r="I53" s="114">
        <f t="shared" si="4"/>
        <v>0.6428799999999999</v>
      </c>
      <c r="J53">
        <f t="shared" si="5"/>
        <v>0.84000000000000008</v>
      </c>
      <c r="K53">
        <f t="shared" si="6"/>
        <v>0.17472000000000001</v>
      </c>
      <c r="L53">
        <f t="shared" si="7"/>
        <v>0.71904000000000012</v>
      </c>
      <c r="M53">
        <f t="shared" si="8"/>
        <v>0.73248000000000002</v>
      </c>
      <c r="N53">
        <f t="shared" si="9"/>
        <v>0.66528000000000009</v>
      </c>
      <c r="O53">
        <f t="shared" si="10"/>
        <v>0.72576000000000007</v>
      </c>
      <c r="Q53">
        <f t="shared" si="20"/>
        <v>1.5200640000000003</v>
      </c>
      <c r="R53">
        <f t="shared" si="15"/>
        <v>1.3591200000000003</v>
      </c>
      <c r="S53">
        <f t="shared" si="11"/>
        <v>1.5344000000000004</v>
      </c>
      <c r="U53">
        <f t="shared" si="21"/>
        <v>1.8240768000000003</v>
      </c>
      <c r="V53">
        <f t="shared" si="16"/>
        <v>1.6309440000000004</v>
      </c>
      <c r="W53">
        <f t="shared" si="12"/>
        <v>1.8412800000000005</v>
      </c>
      <c r="X53">
        <v>0.66528000000000009</v>
      </c>
      <c r="Y53">
        <f t="shared" si="22"/>
        <v>0.91607040000000017</v>
      </c>
      <c r="Z53">
        <f t="shared" si="23"/>
        <v>0.70156800000000008</v>
      </c>
      <c r="AA53">
        <f t="shared" si="24"/>
        <v>0.84403200000000012</v>
      </c>
      <c r="AB53">
        <v>0.17472000000000001</v>
      </c>
      <c r="AC53">
        <f t="shared" si="17"/>
        <v>0.66931200000000013</v>
      </c>
      <c r="AD53">
        <f t="shared" si="18"/>
        <v>0.52684800000000009</v>
      </c>
      <c r="AE53">
        <f t="shared" si="25"/>
        <v>0.74135040000000019</v>
      </c>
      <c r="AF53">
        <f t="shared" si="14"/>
        <v>1.1760000000000004</v>
      </c>
      <c r="AG53">
        <f t="shared" si="19"/>
        <v>0.9656640000000003</v>
      </c>
      <c r="AH53">
        <f t="shared" si="26"/>
        <v>1.1587968000000002</v>
      </c>
    </row>
    <row r="54" spans="1:34" ht="12.75" customHeight="1" x14ac:dyDescent="0.2">
      <c r="A54" s="113">
        <f t="shared" si="1"/>
        <v>9.9833333333333343</v>
      </c>
      <c r="B54" s="3">
        <f t="shared" si="3"/>
        <v>1943</v>
      </c>
      <c r="C54" s="2">
        <v>11.3</v>
      </c>
      <c r="D54" s="2">
        <v>4.3</v>
      </c>
      <c r="E54" s="2">
        <v>9.1999999999999993</v>
      </c>
      <c r="F54" s="2">
        <v>11.9</v>
      </c>
      <c r="G54" s="2">
        <v>10.9</v>
      </c>
      <c r="H54" s="2">
        <v>12.3</v>
      </c>
      <c r="I54" s="114">
        <f t="shared" si="4"/>
        <v>0.67088000000000014</v>
      </c>
      <c r="J54">
        <f t="shared" si="5"/>
        <v>0.75936000000000015</v>
      </c>
      <c r="K54">
        <f t="shared" si="6"/>
        <v>0.28896000000000005</v>
      </c>
      <c r="L54">
        <f t="shared" si="7"/>
        <v>0.61824000000000001</v>
      </c>
      <c r="M54">
        <f t="shared" si="8"/>
        <v>0.79968000000000006</v>
      </c>
      <c r="N54">
        <f t="shared" si="9"/>
        <v>0.73248000000000002</v>
      </c>
      <c r="O54">
        <f t="shared" si="10"/>
        <v>0.82656000000000007</v>
      </c>
      <c r="Q54">
        <f t="shared" si="20"/>
        <v>1.2203520000000003</v>
      </c>
      <c r="R54">
        <f t="shared" si="15"/>
        <v>1.3171200000000003</v>
      </c>
      <c r="S54">
        <f t="shared" si="11"/>
        <v>1.15808</v>
      </c>
      <c r="U54">
        <f t="shared" si="21"/>
        <v>1.4644224000000003</v>
      </c>
      <c r="V54">
        <f t="shared" si="16"/>
        <v>1.5805440000000004</v>
      </c>
      <c r="W54">
        <f t="shared" si="12"/>
        <v>1.389696</v>
      </c>
      <c r="X54">
        <v>0.73248000000000002</v>
      </c>
      <c r="Y54">
        <f t="shared" si="22"/>
        <v>0.60318720000000015</v>
      </c>
      <c r="Z54">
        <f t="shared" si="23"/>
        <v>0.68544000000000016</v>
      </c>
      <c r="AA54">
        <f t="shared" si="24"/>
        <v>0.5026560000000001</v>
      </c>
      <c r="AB54">
        <v>0.28896000000000005</v>
      </c>
      <c r="AC54">
        <f t="shared" si="17"/>
        <v>0.21369600000000005</v>
      </c>
      <c r="AD54">
        <f t="shared" si="18"/>
        <v>0.39648000000000011</v>
      </c>
      <c r="AE54">
        <f t="shared" si="25"/>
        <v>0.3142272000000001</v>
      </c>
      <c r="AF54">
        <f t="shared" si="14"/>
        <v>0.65721600000000002</v>
      </c>
      <c r="AG54">
        <f t="shared" si="19"/>
        <v>0.84806400000000037</v>
      </c>
      <c r="AH54">
        <f t="shared" si="26"/>
        <v>0.73194240000000033</v>
      </c>
    </row>
    <row r="55" spans="1:34" ht="12.75" customHeight="1" x14ac:dyDescent="0.2">
      <c r="A55" s="113">
        <f t="shared" si="1"/>
        <v>22.516666666666666</v>
      </c>
      <c r="B55" s="3">
        <f t="shared" si="3"/>
        <v>1944</v>
      </c>
      <c r="C55" s="2">
        <v>23.3</v>
      </c>
      <c r="D55" s="2">
        <v>16.100000000000001</v>
      </c>
      <c r="E55" s="2">
        <v>24.9</v>
      </c>
      <c r="F55" s="2">
        <v>24.1</v>
      </c>
      <c r="G55" s="2">
        <v>23.1</v>
      </c>
      <c r="H55" s="2">
        <v>23.6</v>
      </c>
      <c r="I55" s="114">
        <f t="shared" si="4"/>
        <v>1.51312</v>
      </c>
      <c r="J55">
        <f t="shared" si="5"/>
        <v>1.5657600000000003</v>
      </c>
      <c r="K55">
        <f t="shared" si="6"/>
        <v>1.0819200000000002</v>
      </c>
      <c r="L55">
        <f t="shared" si="7"/>
        <v>1.6732800000000001</v>
      </c>
      <c r="M55">
        <f t="shared" si="8"/>
        <v>1.6195200000000003</v>
      </c>
      <c r="N55">
        <f t="shared" si="9"/>
        <v>1.5523200000000001</v>
      </c>
      <c r="O55">
        <f t="shared" si="10"/>
        <v>1.58592</v>
      </c>
      <c r="Q55">
        <f t="shared" si="20"/>
        <v>1.2001920000000001</v>
      </c>
      <c r="R55">
        <f t="shared" si="15"/>
        <v>1.0516799999999999</v>
      </c>
      <c r="S55">
        <f t="shared" si="11"/>
        <v>0.64960000000000007</v>
      </c>
      <c r="U55">
        <f t="shared" si="21"/>
        <v>1.4402304000000001</v>
      </c>
      <c r="V55">
        <f t="shared" si="16"/>
        <v>1.2620159999999998</v>
      </c>
      <c r="W55">
        <f t="shared" si="12"/>
        <v>0.7795200000000001</v>
      </c>
      <c r="X55">
        <v>1.5523200000000001</v>
      </c>
      <c r="Y55">
        <f t="shared" si="22"/>
        <v>0.6177024000000001</v>
      </c>
      <c r="Z55">
        <f t="shared" si="23"/>
        <v>0.46368000000000009</v>
      </c>
      <c r="AA55">
        <f t="shared" si="24"/>
        <v>0.20966400000000002</v>
      </c>
      <c r="AB55">
        <v>1.0819200000000002</v>
      </c>
      <c r="AC55">
        <f t="shared" si="17"/>
        <v>0.87225600000000014</v>
      </c>
      <c r="AD55">
        <f t="shared" si="18"/>
        <v>0.61824000000000012</v>
      </c>
      <c r="AE55">
        <f t="shared" si="25"/>
        <v>0.46421760000000012</v>
      </c>
      <c r="AF55">
        <f t="shared" si="14"/>
        <v>0.77280000000000004</v>
      </c>
      <c r="AG55">
        <f t="shared" si="19"/>
        <v>0.29030400000000034</v>
      </c>
      <c r="AH55">
        <f t="shared" si="26"/>
        <v>0.11208960000000001</v>
      </c>
    </row>
    <row r="56" spans="1:34" ht="12.75" customHeight="1" x14ac:dyDescent="0.2">
      <c r="A56" s="113">
        <f t="shared" si="1"/>
        <v>8</v>
      </c>
      <c r="B56" s="3">
        <f t="shared" si="3"/>
        <v>1945</v>
      </c>
      <c r="C56" s="2">
        <v>8.1</v>
      </c>
      <c r="D56" s="2">
        <v>6.7</v>
      </c>
      <c r="E56" s="2">
        <v>6.9</v>
      </c>
      <c r="F56" s="2">
        <v>6.1</v>
      </c>
      <c r="G56" s="2">
        <v>9.9</v>
      </c>
      <c r="H56" s="2">
        <v>10.3</v>
      </c>
      <c r="I56" s="114">
        <f t="shared" si="4"/>
        <v>0.53760000000000008</v>
      </c>
      <c r="J56">
        <f t="shared" si="5"/>
        <v>0.54432000000000003</v>
      </c>
      <c r="K56">
        <f t="shared" si="6"/>
        <v>0.45024000000000008</v>
      </c>
      <c r="L56">
        <f t="shared" si="7"/>
        <v>0.46368000000000004</v>
      </c>
      <c r="M56">
        <f t="shared" si="8"/>
        <v>0.40992000000000001</v>
      </c>
      <c r="N56">
        <f t="shared" si="9"/>
        <v>0.66528000000000009</v>
      </c>
      <c r="O56">
        <f t="shared" si="10"/>
        <v>0.69216000000000011</v>
      </c>
      <c r="Q56">
        <f t="shared" si="20"/>
        <v>1.1518079999999999</v>
      </c>
      <c r="R56">
        <f t="shared" si="15"/>
        <v>0.87528000000000006</v>
      </c>
      <c r="S56">
        <f t="shared" si="11"/>
        <v>0.98336000000000012</v>
      </c>
      <c r="U56">
        <f t="shared" si="21"/>
        <v>1.3821695999999999</v>
      </c>
      <c r="V56">
        <f t="shared" si="16"/>
        <v>1.0503359999999999</v>
      </c>
      <c r="W56">
        <f t="shared" si="12"/>
        <v>1.1800320000000002</v>
      </c>
      <c r="X56">
        <v>0.66528000000000009</v>
      </c>
      <c r="Y56">
        <f t="shared" si="22"/>
        <v>0.63060480000000008</v>
      </c>
      <c r="Z56">
        <f t="shared" si="23"/>
        <v>0.48182400000000009</v>
      </c>
      <c r="AA56">
        <f t="shared" si="24"/>
        <v>0.61824000000000012</v>
      </c>
      <c r="AB56">
        <v>0.45024000000000008</v>
      </c>
      <c r="AC56">
        <f t="shared" si="17"/>
        <v>0.16800000000000004</v>
      </c>
      <c r="AD56">
        <f t="shared" si="18"/>
        <v>3.1584000000000001E-2</v>
      </c>
      <c r="AE56">
        <f t="shared" si="25"/>
        <v>0.18036479999999999</v>
      </c>
      <c r="AF56">
        <f t="shared" si="14"/>
        <v>0.5147520000000001</v>
      </c>
      <c r="AG56">
        <f t="shared" si="19"/>
        <v>0.38505599999999984</v>
      </c>
      <c r="AH56">
        <f t="shared" si="26"/>
        <v>0.71688959999999979</v>
      </c>
    </row>
    <row r="57" spans="1:34" ht="12.75" customHeight="1" x14ac:dyDescent="0.2">
      <c r="A57" s="113">
        <f t="shared" si="1"/>
        <v>16.849999999999998</v>
      </c>
      <c r="B57" s="3">
        <f t="shared" si="3"/>
        <v>1946</v>
      </c>
      <c r="C57" s="2">
        <v>28.4</v>
      </c>
      <c r="D57" s="2">
        <v>11.7</v>
      </c>
      <c r="E57" s="2">
        <v>12.9</v>
      </c>
      <c r="F57" s="2">
        <v>20.9</v>
      </c>
      <c r="G57" s="2">
        <v>15.1</v>
      </c>
      <c r="H57" s="2">
        <v>12.1</v>
      </c>
      <c r="I57" s="114">
        <f t="shared" si="4"/>
        <v>1.13232</v>
      </c>
      <c r="J57">
        <f t="shared" si="5"/>
        <v>1.9084800000000002</v>
      </c>
      <c r="K57">
        <f t="shared" si="6"/>
        <v>0.78624000000000016</v>
      </c>
      <c r="L57">
        <f t="shared" si="7"/>
        <v>0.86688000000000009</v>
      </c>
      <c r="M57">
        <f t="shared" si="8"/>
        <v>1.4044800000000002</v>
      </c>
      <c r="N57">
        <f t="shared" si="9"/>
        <v>1.0147200000000001</v>
      </c>
      <c r="O57">
        <f t="shared" si="10"/>
        <v>0.81312000000000006</v>
      </c>
      <c r="Q57">
        <f t="shared" si="20"/>
        <v>0.83328000000000002</v>
      </c>
      <c r="R57">
        <f t="shared" si="15"/>
        <v>0.90384000000000009</v>
      </c>
      <c r="S57">
        <f t="shared" si="11"/>
        <v>0.98336000000000012</v>
      </c>
      <c r="U57">
        <f t="shared" si="21"/>
        <v>0.99993599999999994</v>
      </c>
      <c r="V57">
        <f t="shared" si="16"/>
        <v>1.084608</v>
      </c>
      <c r="W57">
        <f t="shared" si="12"/>
        <v>1.1800320000000002</v>
      </c>
      <c r="X57">
        <v>1.0147200000000001</v>
      </c>
      <c r="Y57">
        <f t="shared" si="22"/>
        <v>0.49351680000000009</v>
      </c>
      <c r="Z57">
        <f t="shared" si="23"/>
        <v>0.59875200000000006</v>
      </c>
      <c r="AA57">
        <f t="shared" si="24"/>
        <v>0.7284480000000001</v>
      </c>
      <c r="AB57">
        <v>0.78624000000000016</v>
      </c>
      <c r="AC57">
        <f t="shared" si="17"/>
        <v>5.7792000000000066E-2</v>
      </c>
      <c r="AD57">
        <f t="shared" si="18"/>
        <v>0.1874880000000001</v>
      </c>
      <c r="AE57">
        <f t="shared" si="25"/>
        <v>0.29272320000000007</v>
      </c>
      <c r="AF57">
        <f t="shared" si="14"/>
        <v>0.16531200000000013</v>
      </c>
      <c r="AG57">
        <f t="shared" si="19"/>
        <v>6.988799999999995E-2</v>
      </c>
      <c r="AH57">
        <f t="shared" si="26"/>
        <v>1.478400000000013E-2</v>
      </c>
    </row>
    <row r="58" spans="1:34" ht="12.75" customHeight="1" x14ac:dyDescent="0.2">
      <c r="A58" s="113">
        <f t="shared" si="1"/>
        <v>21.2</v>
      </c>
      <c r="B58" s="3">
        <f t="shared" si="3"/>
        <v>1947</v>
      </c>
      <c r="C58" s="2">
        <v>21.2</v>
      </c>
      <c r="D58" s="2">
        <v>18.7</v>
      </c>
      <c r="E58" s="2">
        <v>20.399999999999999</v>
      </c>
      <c r="F58" s="2">
        <v>22.8</v>
      </c>
      <c r="G58" s="2">
        <v>24.1</v>
      </c>
      <c r="H58" s="2">
        <v>20</v>
      </c>
      <c r="I58" s="114">
        <f t="shared" si="4"/>
        <v>1.4246400000000001</v>
      </c>
      <c r="J58">
        <f t="shared" si="5"/>
        <v>1.4246400000000001</v>
      </c>
      <c r="K58">
        <f t="shared" si="6"/>
        <v>1.2566400000000002</v>
      </c>
      <c r="L58">
        <f t="shared" si="7"/>
        <v>1.3708800000000001</v>
      </c>
      <c r="M58">
        <f t="shared" si="8"/>
        <v>1.5321600000000002</v>
      </c>
      <c r="N58">
        <f t="shared" si="9"/>
        <v>1.6195200000000003</v>
      </c>
      <c r="O58">
        <f t="shared" si="10"/>
        <v>1.3440000000000003</v>
      </c>
      <c r="Q58">
        <f t="shared" si="20"/>
        <v>0.92601600000000006</v>
      </c>
      <c r="R58">
        <f t="shared" si="15"/>
        <v>0.99120000000000008</v>
      </c>
      <c r="S58">
        <f t="shared" si="11"/>
        <v>1.07744</v>
      </c>
      <c r="U58">
        <f t="shared" si="21"/>
        <v>1.1112192000000001</v>
      </c>
      <c r="V58">
        <f t="shared" si="16"/>
        <v>1.1894400000000001</v>
      </c>
      <c r="W58">
        <f t="shared" si="12"/>
        <v>1.2929279999999999</v>
      </c>
      <c r="X58">
        <v>1.6195200000000003</v>
      </c>
      <c r="Y58">
        <f t="shared" si="22"/>
        <v>0.66769920000000016</v>
      </c>
      <c r="Z58">
        <f t="shared" si="23"/>
        <v>0.78220800000000024</v>
      </c>
      <c r="AA58">
        <f t="shared" si="24"/>
        <v>0.92736000000000018</v>
      </c>
      <c r="AB58">
        <v>1.2566400000000002</v>
      </c>
      <c r="AC58">
        <f t="shared" si="17"/>
        <v>0.32928000000000002</v>
      </c>
      <c r="AD58">
        <f t="shared" si="18"/>
        <v>0.47443199999999996</v>
      </c>
      <c r="AE58">
        <f t="shared" si="25"/>
        <v>0.58894080000000004</v>
      </c>
      <c r="AF58">
        <f t="shared" si="14"/>
        <v>0.32659200000000044</v>
      </c>
      <c r="AG58">
        <f t="shared" si="19"/>
        <v>0.43008000000000024</v>
      </c>
      <c r="AH58">
        <f t="shared" si="26"/>
        <v>0.50830080000000022</v>
      </c>
    </row>
    <row r="59" spans="1:34" ht="12.75" customHeight="1" x14ac:dyDescent="0.2">
      <c r="A59" s="113">
        <f t="shared" si="1"/>
        <v>29.75</v>
      </c>
      <c r="B59" s="3">
        <f t="shared" si="3"/>
        <v>1948</v>
      </c>
      <c r="C59" s="2">
        <v>24.9</v>
      </c>
      <c r="D59" s="2">
        <v>18.100000000000001</v>
      </c>
      <c r="E59" s="2">
        <v>33</v>
      </c>
      <c r="F59" s="2">
        <v>34.4</v>
      </c>
      <c r="G59" s="2">
        <v>34.4</v>
      </c>
      <c r="H59" s="2">
        <v>33.700000000000003</v>
      </c>
      <c r="I59" s="114">
        <f t="shared" si="4"/>
        <v>1.9992000000000003</v>
      </c>
      <c r="J59">
        <f t="shared" si="5"/>
        <v>1.6732800000000001</v>
      </c>
      <c r="K59">
        <f t="shared" si="6"/>
        <v>1.2163200000000001</v>
      </c>
      <c r="L59">
        <f t="shared" si="7"/>
        <v>2.2176000000000005</v>
      </c>
      <c r="M59">
        <f t="shared" si="8"/>
        <v>2.3116800000000004</v>
      </c>
      <c r="N59">
        <f t="shared" si="9"/>
        <v>2.3116800000000004</v>
      </c>
      <c r="O59">
        <f t="shared" si="10"/>
        <v>2.2646400000000004</v>
      </c>
      <c r="Q59">
        <f t="shared" si="20"/>
        <v>1.1168640000000001</v>
      </c>
      <c r="R59">
        <f t="shared" si="15"/>
        <v>1.21296</v>
      </c>
      <c r="S59">
        <f t="shared" si="11"/>
        <v>1.0998400000000002</v>
      </c>
      <c r="U59">
        <f t="shared" si="21"/>
        <v>1.3402368</v>
      </c>
      <c r="V59">
        <f t="shared" si="16"/>
        <v>1.455552</v>
      </c>
      <c r="W59">
        <f t="shared" si="12"/>
        <v>1.3198080000000001</v>
      </c>
      <c r="X59">
        <v>2.3116800000000004</v>
      </c>
      <c r="Y59">
        <f t="shared" si="22"/>
        <v>0.92736000000000018</v>
      </c>
      <c r="Z59">
        <f t="shared" si="23"/>
        <v>1.0725120000000001</v>
      </c>
      <c r="AA59">
        <f t="shared" si="24"/>
        <v>0.99724800000000013</v>
      </c>
      <c r="AB59">
        <v>1.2163200000000001</v>
      </c>
      <c r="AC59">
        <f t="shared" si="17"/>
        <v>0.21907199999999993</v>
      </c>
      <c r="AD59">
        <f t="shared" si="18"/>
        <v>0.14380799999999994</v>
      </c>
      <c r="AE59">
        <f t="shared" si="25"/>
        <v>0.28895999999999988</v>
      </c>
      <c r="AF59">
        <f t="shared" si="14"/>
        <v>0.99187200000000031</v>
      </c>
      <c r="AG59">
        <f t="shared" si="19"/>
        <v>0.85612800000000044</v>
      </c>
      <c r="AH59">
        <f t="shared" si="26"/>
        <v>0.9714432000000004</v>
      </c>
    </row>
    <row r="60" spans="1:34" ht="12.75" customHeight="1" x14ac:dyDescent="0.2">
      <c r="A60" s="113">
        <f t="shared" si="1"/>
        <v>17.349999999999998</v>
      </c>
      <c r="B60" s="3">
        <f t="shared" si="3"/>
        <v>1949</v>
      </c>
      <c r="C60" s="2">
        <v>20.9</v>
      </c>
      <c r="D60" s="2">
        <v>9.8000000000000007</v>
      </c>
      <c r="E60" s="2">
        <v>15.9</v>
      </c>
      <c r="F60" s="2">
        <v>17.399999999999999</v>
      </c>
      <c r="G60" s="2">
        <v>19.7</v>
      </c>
      <c r="H60" s="2">
        <v>20.399999999999999</v>
      </c>
      <c r="I60" s="114">
        <f t="shared" si="4"/>
        <v>1.1659199999999998</v>
      </c>
      <c r="J60">
        <f t="shared" si="5"/>
        <v>1.4044800000000002</v>
      </c>
      <c r="K60">
        <f t="shared" si="6"/>
        <v>0.65856000000000003</v>
      </c>
      <c r="L60">
        <f t="shared" si="7"/>
        <v>1.0684800000000001</v>
      </c>
      <c r="M60">
        <f t="shared" si="8"/>
        <v>1.1692800000000001</v>
      </c>
      <c r="N60">
        <f t="shared" si="9"/>
        <v>1.3238400000000001</v>
      </c>
      <c r="O60">
        <f t="shared" si="10"/>
        <v>1.3708800000000001</v>
      </c>
      <c r="Q60">
        <f t="shared" si="20"/>
        <v>1.432704</v>
      </c>
      <c r="R60">
        <f t="shared" si="15"/>
        <v>1.4028</v>
      </c>
      <c r="S60">
        <f t="shared" si="11"/>
        <v>1.6486400000000003</v>
      </c>
      <c r="U60">
        <f t="shared" si="21"/>
        <v>1.7192448</v>
      </c>
      <c r="V60">
        <f t="shared" si="16"/>
        <v>1.68336</v>
      </c>
      <c r="W60">
        <f t="shared" si="12"/>
        <v>1.9783680000000003</v>
      </c>
      <c r="X60">
        <v>1.3238400000000001</v>
      </c>
      <c r="Y60">
        <f t="shared" si="22"/>
        <v>1.1499264000000002</v>
      </c>
      <c r="Z60">
        <f t="shared" si="23"/>
        <v>1.112832</v>
      </c>
      <c r="AA60">
        <f t="shared" si="24"/>
        <v>1.3036799999999999</v>
      </c>
      <c r="AB60">
        <v>0.65856000000000003</v>
      </c>
      <c r="AC60">
        <f t="shared" si="17"/>
        <v>0.64511999999999992</v>
      </c>
      <c r="AD60">
        <f t="shared" si="18"/>
        <v>0.45427200000000001</v>
      </c>
      <c r="AE60">
        <f t="shared" si="25"/>
        <v>0.4913664000000002</v>
      </c>
      <c r="AF60">
        <f t="shared" si="14"/>
        <v>0.65452800000000022</v>
      </c>
      <c r="AG60">
        <f t="shared" si="19"/>
        <v>0.35951999999999984</v>
      </c>
      <c r="AH60">
        <f t="shared" si="26"/>
        <v>0.39540479999999989</v>
      </c>
    </row>
    <row r="61" spans="1:34" ht="12.75" customHeight="1" x14ac:dyDescent="0.2">
      <c r="A61" s="113">
        <f t="shared" si="1"/>
        <v>23.75</v>
      </c>
      <c r="B61" s="3">
        <f t="shared" si="3"/>
        <v>1950</v>
      </c>
      <c r="C61" s="2">
        <v>23.4</v>
      </c>
      <c r="D61" s="2">
        <v>20.3</v>
      </c>
      <c r="E61" s="2">
        <v>24.8</v>
      </c>
      <c r="F61" s="2">
        <v>26.4</v>
      </c>
      <c r="G61" s="2">
        <v>21.4</v>
      </c>
      <c r="H61" s="2">
        <v>26.2</v>
      </c>
      <c r="I61" s="114">
        <f t="shared" si="4"/>
        <v>1.5960000000000003</v>
      </c>
      <c r="J61">
        <f t="shared" si="5"/>
        <v>1.5724800000000003</v>
      </c>
      <c r="K61">
        <f t="shared" si="6"/>
        <v>1.36416</v>
      </c>
      <c r="L61">
        <f t="shared" si="7"/>
        <v>1.6665600000000003</v>
      </c>
      <c r="M61">
        <f t="shared" si="8"/>
        <v>1.7740800000000001</v>
      </c>
      <c r="N61">
        <f t="shared" si="9"/>
        <v>1.4380800000000002</v>
      </c>
      <c r="O61">
        <f t="shared" si="10"/>
        <v>1.7606400000000002</v>
      </c>
      <c r="Q61">
        <f t="shared" si="20"/>
        <v>1.3870080000000002</v>
      </c>
      <c r="R61">
        <f t="shared" si="15"/>
        <v>1.5674400000000004</v>
      </c>
      <c r="S61">
        <f t="shared" si="11"/>
        <v>1.7516800000000003</v>
      </c>
      <c r="U61">
        <f t="shared" si="21"/>
        <v>1.6644096000000002</v>
      </c>
      <c r="V61">
        <f t="shared" si="16"/>
        <v>1.8809280000000004</v>
      </c>
      <c r="W61">
        <f t="shared" si="12"/>
        <v>2.1020160000000003</v>
      </c>
      <c r="X61">
        <v>1.4380800000000002</v>
      </c>
      <c r="Y61">
        <f t="shared" si="22"/>
        <v>1.0483199999999999</v>
      </c>
      <c r="Z61">
        <f t="shared" si="23"/>
        <v>1.1753280000000002</v>
      </c>
      <c r="AA61">
        <f t="shared" si="24"/>
        <v>1.2526080000000002</v>
      </c>
      <c r="AB61">
        <v>1.36416</v>
      </c>
      <c r="AC61">
        <f t="shared" si="17"/>
        <v>0.11155199999999987</v>
      </c>
      <c r="AD61">
        <f t="shared" si="18"/>
        <v>0.18883199999999989</v>
      </c>
      <c r="AE61">
        <f t="shared" si="25"/>
        <v>0.31584000000000012</v>
      </c>
      <c r="AF61">
        <f t="shared" si="14"/>
        <v>0.66393600000000008</v>
      </c>
      <c r="AG61">
        <f t="shared" si="19"/>
        <v>0.44284800000000013</v>
      </c>
      <c r="AH61">
        <f t="shared" si="26"/>
        <v>0.22632959999999991</v>
      </c>
    </row>
    <row r="62" spans="1:34" ht="12.75" customHeight="1" x14ac:dyDescent="0.2">
      <c r="A62" s="113">
        <f t="shared" si="1"/>
        <v>21.25</v>
      </c>
      <c r="B62" s="3">
        <f t="shared" si="3"/>
        <v>1951</v>
      </c>
      <c r="C62" s="2">
        <v>25.9</v>
      </c>
      <c r="D62" s="2">
        <v>8.4</v>
      </c>
      <c r="E62" s="2">
        <v>18.5</v>
      </c>
      <c r="F62" s="2">
        <v>21.4</v>
      </c>
      <c r="G62" s="2">
        <v>24.2</v>
      </c>
      <c r="H62" s="2">
        <v>29.1</v>
      </c>
      <c r="I62" s="114">
        <f t="shared" si="4"/>
        <v>1.4280000000000002</v>
      </c>
      <c r="J62">
        <f t="shared" si="5"/>
        <v>1.7404800000000002</v>
      </c>
      <c r="K62">
        <f t="shared" si="6"/>
        <v>0.56447999999999998</v>
      </c>
      <c r="L62">
        <f t="shared" si="7"/>
        <v>1.2432000000000001</v>
      </c>
      <c r="M62">
        <f t="shared" si="8"/>
        <v>1.4380800000000002</v>
      </c>
      <c r="N62">
        <f t="shared" si="9"/>
        <v>1.6262400000000001</v>
      </c>
      <c r="O62">
        <f t="shared" si="10"/>
        <v>1.9555200000000001</v>
      </c>
      <c r="Q62">
        <f t="shared" si="20"/>
        <v>1.5415680000000003</v>
      </c>
      <c r="R62">
        <f t="shared" si="15"/>
        <v>1.6732800000000003</v>
      </c>
      <c r="S62">
        <f t="shared" si="11"/>
        <v>1.6912000000000003</v>
      </c>
      <c r="U62">
        <f t="shared" si="21"/>
        <v>1.8498816000000002</v>
      </c>
      <c r="V62">
        <f t="shared" si="16"/>
        <v>2.0079360000000004</v>
      </c>
      <c r="W62">
        <f t="shared" si="12"/>
        <v>2.0294400000000001</v>
      </c>
      <c r="X62">
        <v>1.6262400000000001</v>
      </c>
      <c r="Y62">
        <f t="shared" si="22"/>
        <v>1.2676608</v>
      </c>
      <c r="Z62">
        <f t="shared" si="23"/>
        <v>1.3487039999999999</v>
      </c>
      <c r="AA62">
        <f t="shared" si="24"/>
        <v>1.2956159999999999</v>
      </c>
      <c r="AB62">
        <v>0.56447999999999998</v>
      </c>
      <c r="AC62">
        <f t="shared" si="17"/>
        <v>0.7311359999999999</v>
      </c>
      <c r="AD62">
        <f t="shared" si="18"/>
        <v>0.78422399999999992</v>
      </c>
      <c r="AE62">
        <f t="shared" si="25"/>
        <v>0.70318080000000005</v>
      </c>
      <c r="AF62">
        <f t="shared" si="14"/>
        <v>0.4032</v>
      </c>
      <c r="AG62">
        <f t="shared" si="19"/>
        <v>0.38169600000000026</v>
      </c>
      <c r="AH62">
        <f t="shared" si="26"/>
        <v>0.22364160000000011</v>
      </c>
    </row>
    <row r="63" spans="1:34" ht="12.75" customHeight="1" x14ac:dyDescent="0.2">
      <c r="A63" s="113">
        <f t="shared" si="1"/>
        <v>16.55</v>
      </c>
      <c r="B63" s="3">
        <f t="shared" si="3"/>
        <v>1952</v>
      </c>
      <c r="C63" s="2">
        <v>12</v>
      </c>
      <c r="D63" s="2">
        <v>8.6999999999999993</v>
      </c>
      <c r="E63" s="2">
        <v>15.8</v>
      </c>
      <c r="F63" s="2">
        <v>17.100000000000001</v>
      </c>
      <c r="G63" s="2">
        <v>16.7</v>
      </c>
      <c r="H63" s="2">
        <v>29</v>
      </c>
      <c r="I63" s="114">
        <f t="shared" si="4"/>
        <v>1.11216</v>
      </c>
      <c r="J63">
        <f t="shared" si="5"/>
        <v>0.80640000000000012</v>
      </c>
      <c r="K63">
        <f t="shared" si="6"/>
        <v>0.58464000000000005</v>
      </c>
      <c r="L63">
        <f t="shared" si="7"/>
        <v>1.06176</v>
      </c>
      <c r="M63">
        <f t="shared" si="8"/>
        <v>1.1491200000000001</v>
      </c>
      <c r="N63">
        <f t="shared" si="9"/>
        <v>1.1222399999999999</v>
      </c>
      <c r="O63">
        <f t="shared" si="10"/>
        <v>1.9488000000000001</v>
      </c>
      <c r="Q63">
        <f t="shared" si="20"/>
        <v>1.6638720000000002</v>
      </c>
      <c r="R63">
        <f t="shared" si="15"/>
        <v>1.6749600000000002</v>
      </c>
      <c r="S63">
        <f t="shared" si="11"/>
        <v>1.4627200000000002</v>
      </c>
      <c r="U63">
        <f t="shared" si="21"/>
        <v>1.9966464000000002</v>
      </c>
      <c r="V63">
        <f t="shared" si="16"/>
        <v>2.0099520000000002</v>
      </c>
      <c r="W63">
        <f t="shared" si="12"/>
        <v>1.7552640000000002</v>
      </c>
      <c r="X63">
        <v>1.1222399999999999</v>
      </c>
      <c r="Y63">
        <f t="shared" si="22"/>
        <v>1.2144383999999999</v>
      </c>
      <c r="Z63">
        <f t="shared" si="23"/>
        <v>1.1410560000000001</v>
      </c>
      <c r="AA63">
        <f t="shared" si="24"/>
        <v>1.03488</v>
      </c>
      <c r="AB63">
        <v>0.58464000000000005</v>
      </c>
      <c r="AC63">
        <f t="shared" si="17"/>
        <v>0.45023999999999997</v>
      </c>
      <c r="AD63">
        <f t="shared" si="18"/>
        <v>0.55641600000000002</v>
      </c>
      <c r="AE63">
        <f t="shared" si="25"/>
        <v>0.62979839999999987</v>
      </c>
      <c r="AF63">
        <f t="shared" si="14"/>
        <v>0.63302400000000025</v>
      </c>
      <c r="AG63">
        <f t="shared" si="19"/>
        <v>0.88771200000000028</v>
      </c>
      <c r="AH63">
        <f t="shared" si="26"/>
        <v>0.87440640000000025</v>
      </c>
    </row>
    <row r="64" spans="1:34" ht="12.75" customHeight="1" x14ac:dyDescent="0.2">
      <c r="A64" s="113">
        <f t="shared" si="1"/>
        <v>26.416666666666668</v>
      </c>
      <c r="B64" s="3">
        <f t="shared" si="3"/>
        <v>1953</v>
      </c>
      <c r="C64" s="2">
        <v>21.6</v>
      </c>
      <c r="D64" s="2">
        <v>14.7</v>
      </c>
      <c r="E64" s="2">
        <v>24.5</v>
      </c>
      <c r="F64" s="2">
        <v>32</v>
      </c>
      <c r="G64" s="2">
        <v>32.1</v>
      </c>
      <c r="H64" s="2">
        <v>33.6</v>
      </c>
      <c r="I64" s="114">
        <f t="shared" si="4"/>
        <v>1.7752000000000003</v>
      </c>
      <c r="J64">
        <f t="shared" si="5"/>
        <v>1.4515200000000001</v>
      </c>
      <c r="K64">
        <f t="shared" si="6"/>
        <v>0.98784000000000016</v>
      </c>
      <c r="L64">
        <f t="shared" si="7"/>
        <v>1.6464000000000001</v>
      </c>
      <c r="M64">
        <f t="shared" si="8"/>
        <v>2.1504000000000003</v>
      </c>
      <c r="N64">
        <f t="shared" si="9"/>
        <v>2.1571200000000004</v>
      </c>
      <c r="O64">
        <f t="shared" si="10"/>
        <v>2.2579199999999999</v>
      </c>
      <c r="Q64">
        <f t="shared" si="20"/>
        <v>1.564416</v>
      </c>
      <c r="R64">
        <f t="shared" si="15"/>
        <v>1.3776000000000002</v>
      </c>
      <c r="S64">
        <f t="shared" si="11"/>
        <v>1.3955200000000001</v>
      </c>
      <c r="U64">
        <f t="shared" si="21"/>
        <v>1.8772991999999999</v>
      </c>
      <c r="V64">
        <f t="shared" si="16"/>
        <v>1.6531200000000001</v>
      </c>
      <c r="W64">
        <f t="shared" si="12"/>
        <v>1.6746240000000001</v>
      </c>
      <c r="X64">
        <v>2.1571200000000004</v>
      </c>
      <c r="Y64">
        <f t="shared" si="22"/>
        <v>1.0531583999999998</v>
      </c>
      <c r="Z64">
        <f t="shared" si="23"/>
        <v>0.95155200000000006</v>
      </c>
      <c r="AA64">
        <f t="shared" si="24"/>
        <v>1.005312</v>
      </c>
      <c r="AB64">
        <v>0.98784000000000016</v>
      </c>
      <c r="AC64">
        <f t="shared" si="17"/>
        <v>1.7471999999999821E-2</v>
      </c>
      <c r="AD64">
        <f t="shared" si="18"/>
        <v>3.6288000000000098E-2</v>
      </c>
      <c r="AE64">
        <f t="shared" si="25"/>
        <v>6.5318399999999666E-2</v>
      </c>
      <c r="AF64">
        <f t="shared" si="14"/>
        <v>0.48249600000000026</v>
      </c>
      <c r="AG64">
        <f t="shared" si="19"/>
        <v>0.50400000000000023</v>
      </c>
      <c r="AH64">
        <f t="shared" si="26"/>
        <v>0.27982080000000042</v>
      </c>
    </row>
    <row r="65" spans="1:34" ht="12.75" customHeight="1" x14ac:dyDescent="0.2">
      <c r="A65" s="113">
        <f t="shared" si="1"/>
        <v>14.633333333333333</v>
      </c>
      <c r="B65" s="3">
        <f t="shared" si="3"/>
        <v>1954</v>
      </c>
      <c r="C65" s="2">
        <v>15</v>
      </c>
      <c r="D65" s="2">
        <v>12.7</v>
      </c>
      <c r="E65" s="2">
        <v>15.6</v>
      </c>
      <c r="F65" s="2">
        <v>12.5</v>
      </c>
      <c r="G65" s="2">
        <v>15.3</v>
      </c>
      <c r="H65" s="2">
        <v>16.7</v>
      </c>
      <c r="I65" s="114">
        <f t="shared" si="4"/>
        <v>0.98336000000000012</v>
      </c>
      <c r="J65">
        <f t="shared" si="5"/>
        <v>1.008</v>
      </c>
      <c r="K65">
        <f t="shared" si="6"/>
        <v>0.85344000000000009</v>
      </c>
      <c r="L65">
        <f t="shared" si="7"/>
        <v>1.0483200000000001</v>
      </c>
      <c r="M65">
        <f t="shared" si="8"/>
        <v>0.84000000000000008</v>
      </c>
      <c r="N65">
        <f t="shared" si="9"/>
        <v>1.0281600000000002</v>
      </c>
      <c r="O65">
        <f t="shared" si="10"/>
        <v>1.1222399999999999</v>
      </c>
      <c r="Q65">
        <f t="shared" si="20"/>
        <v>1.5335040000000002</v>
      </c>
      <c r="R65">
        <f t="shared" si="15"/>
        <v>1.5859200000000002</v>
      </c>
      <c r="S65">
        <f t="shared" si="11"/>
        <v>1.6352</v>
      </c>
      <c r="U65">
        <f t="shared" si="21"/>
        <v>1.8402048000000002</v>
      </c>
      <c r="V65">
        <f t="shared" si="16"/>
        <v>1.9031040000000001</v>
      </c>
      <c r="W65">
        <f t="shared" si="12"/>
        <v>1.96224</v>
      </c>
      <c r="X65">
        <v>1.0281600000000002</v>
      </c>
      <c r="Y65">
        <f t="shared" si="22"/>
        <v>0.99832320000000008</v>
      </c>
      <c r="Z65">
        <f t="shared" si="23"/>
        <v>1.0503359999999999</v>
      </c>
      <c r="AA65">
        <f t="shared" si="24"/>
        <v>0.8547840000000001</v>
      </c>
      <c r="AB65">
        <v>0.85344000000000009</v>
      </c>
      <c r="AC65">
        <f t="shared" si="17"/>
        <v>1.3440000000000119E-3</v>
      </c>
      <c r="AD65">
        <f t="shared" si="18"/>
        <v>0.19689599999999985</v>
      </c>
      <c r="AE65">
        <f t="shared" si="25"/>
        <v>0.14488319999999999</v>
      </c>
      <c r="AF65">
        <f t="shared" si="14"/>
        <v>0.9340799999999998</v>
      </c>
      <c r="AG65">
        <f t="shared" si="19"/>
        <v>0.87494399999999994</v>
      </c>
      <c r="AH65">
        <f t="shared" si="26"/>
        <v>0.81204480000000001</v>
      </c>
    </row>
    <row r="66" spans="1:34" ht="12.75" customHeight="1" x14ac:dyDescent="0.2">
      <c r="A66" s="113">
        <f t="shared" si="1"/>
        <v>5.583333333333333</v>
      </c>
      <c r="B66" s="3">
        <f t="shared" si="3"/>
        <v>1955</v>
      </c>
      <c r="C66" s="2">
        <v>3.3</v>
      </c>
      <c r="D66" s="2">
        <v>7.8</v>
      </c>
      <c r="E66" s="2">
        <v>8</v>
      </c>
      <c r="F66" s="2">
        <v>5.4</v>
      </c>
      <c r="G66" s="2">
        <v>2.5</v>
      </c>
      <c r="H66" s="2">
        <v>6.5</v>
      </c>
      <c r="I66" s="114">
        <f t="shared" si="4"/>
        <v>0.37520000000000003</v>
      </c>
      <c r="J66">
        <f t="shared" si="5"/>
        <v>0.22176000000000001</v>
      </c>
      <c r="K66">
        <f t="shared" si="6"/>
        <v>0.52416000000000007</v>
      </c>
      <c r="L66">
        <f t="shared" si="7"/>
        <v>0.53760000000000008</v>
      </c>
      <c r="M66">
        <f t="shared" si="8"/>
        <v>0.36288000000000004</v>
      </c>
      <c r="N66">
        <f t="shared" si="9"/>
        <v>0.16800000000000004</v>
      </c>
      <c r="O66">
        <f t="shared" si="10"/>
        <v>0.43680000000000008</v>
      </c>
      <c r="Q66">
        <f t="shared" si="20"/>
        <v>1.4743680000000001</v>
      </c>
      <c r="R66">
        <f t="shared" si="15"/>
        <v>1.4834399999999999</v>
      </c>
      <c r="S66">
        <f t="shared" si="11"/>
        <v>1.43584</v>
      </c>
      <c r="U66">
        <f t="shared" si="21"/>
        <v>1.7692416000000002</v>
      </c>
      <c r="V66">
        <f t="shared" si="16"/>
        <v>1.7801279999999997</v>
      </c>
      <c r="W66">
        <f t="shared" si="12"/>
        <v>1.7230079999999999</v>
      </c>
      <c r="X66">
        <v>0.16800000000000004</v>
      </c>
      <c r="Y66">
        <f t="shared" si="22"/>
        <v>1.0450944</v>
      </c>
      <c r="Z66">
        <f t="shared" si="23"/>
        <v>0.89712000000000003</v>
      </c>
      <c r="AA66">
        <f t="shared" si="24"/>
        <v>0.97036800000000001</v>
      </c>
      <c r="AB66">
        <v>0.52416000000000007</v>
      </c>
      <c r="AC66">
        <f t="shared" si="17"/>
        <v>0.44620799999999994</v>
      </c>
      <c r="AD66">
        <f t="shared" si="18"/>
        <v>0.37295999999999996</v>
      </c>
      <c r="AE66">
        <f t="shared" si="25"/>
        <v>0.52093439999999991</v>
      </c>
      <c r="AF66">
        <f t="shared" si="14"/>
        <v>1.5550079999999999</v>
      </c>
      <c r="AG66">
        <f t="shared" si="19"/>
        <v>1.6121279999999998</v>
      </c>
      <c r="AH66">
        <f t="shared" si="26"/>
        <v>1.6012416000000003</v>
      </c>
    </row>
    <row r="67" spans="1:34" ht="12.75" customHeight="1" x14ac:dyDescent="0.2">
      <c r="A67" s="113">
        <f t="shared" si="1"/>
        <v>16.2</v>
      </c>
      <c r="B67" s="3">
        <f t="shared" si="3"/>
        <v>1956</v>
      </c>
      <c r="C67" s="2">
        <v>12.3</v>
      </c>
      <c r="D67" s="2">
        <v>19.600000000000001</v>
      </c>
      <c r="E67" s="2">
        <v>19.2</v>
      </c>
      <c r="F67" s="2">
        <v>15.1</v>
      </c>
      <c r="G67" s="2">
        <v>15.6</v>
      </c>
      <c r="H67" s="2">
        <v>15.4</v>
      </c>
      <c r="I67" s="114">
        <f t="shared" si="4"/>
        <v>1.0886400000000001</v>
      </c>
      <c r="J67">
        <f t="shared" si="5"/>
        <v>0.82656000000000007</v>
      </c>
      <c r="K67">
        <f t="shared" si="6"/>
        <v>1.3171200000000001</v>
      </c>
      <c r="L67">
        <f t="shared" si="7"/>
        <v>1.2902400000000003</v>
      </c>
      <c r="M67">
        <f t="shared" si="8"/>
        <v>1.0147200000000001</v>
      </c>
      <c r="N67">
        <f t="shared" si="9"/>
        <v>1.0483200000000001</v>
      </c>
      <c r="O67">
        <f t="shared" si="10"/>
        <v>1.03488</v>
      </c>
      <c r="Q67">
        <f t="shared" si="20"/>
        <v>1.2203519999999999</v>
      </c>
      <c r="R67">
        <f t="shared" si="15"/>
        <v>1.1188800000000001</v>
      </c>
      <c r="S67">
        <f t="shared" si="11"/>
        <v>1.1177600000000003</v>
      </c>
      <c r="U67">
        <f t="shared" si="21"/>
        <v>1.4644223999999999</v>
      </c>
      <c r="V67">
        <f t="shared" si="16"/>
        <v>1.3426560000000001</v>
      </c>
      <c r="W67">
        <f t="shared" si="12"/>
        <v>1.3413120000000003</v>
      </c>
      <c r="X67">
        <v>1.0483200000000001</v>
      </c>
      <c r="Y67">
        <f t="shared" si="22"/>
        <v>0.84349440000000009</v>
      </c>
      <c r="Z67">
        <f t="shared" si="23"/>
        <v>0.88502400000000003</v>
      </c>
      <c r="AA67">
        <f t="shared" si="24"/>
        <v>0.94617600000000013</v>
      </c>
      <c r="AB67">
        <v>1.3171200000000001</v>
      </c>
      <c r="AC67">
        <f t="shared" si="17"/>
        <v>0.37094399999999994</v>
      </c>
      <c r="AD67">
        <f t="shared" si="18"/>
        <v>0.43209600000000004</v>
      </c>
      <c r="AE67">
        <f t="shared" si="25"/>
        <v>0.47362559999999998</v>
      </c>
      <c r="AF67">
        <f t="shared" si="14"/>
        <v>0.29299200000000014</v>
      </c>
      <c r="AG67">
        <f t="shared" si="19"/>
        <v>0.29433599999999993</v>
      </c>
      <c r="AH67">
        <f t="shared" si="26"/>
        <v>0.41610239999999976</v>
      </c>
    </row>
    <row r="68" spans="1:34" ht="12.75" customHeight="1" x14ac:dyDescent="0.2">
      <c r="A68" s="113">
        <f t="shared" si="1"/>
        <v>16.05</v>
      </c>
      <c r="B68" s="3">
        <f t="shared" si="3"/>
        <v>1957</v>
      </c>
      <c r="C68" s="2">
        <v>20.8</v>
      </c>
      <c r="D68" s="2">
        <v>13.3</v>
      </c>
      <c r="E68" s="2">
        <v>15.3</v>
      </c>
      <c r="F68" s="2">
        <v>15.8</v>
      </c>
      <c r="G68" s="2">
        <v>17</v>
      </c>
      <c r="H68" s="2">
        <v>14.1</v>
      </c>
      <c r="I68" s="114">
        <f t="shared" si="4"/>
        <v>1.0785600000000002</v>
      </c>
      <c r="J68">
        <f t="shared" si="5"/>
        <v>1.3977600000000001</v>
      </c>
      <c r="K68">
        <f t="shared" si="6"/>
        <v>0.89376000000000011</v>
      </c>
      <c r="L68">
        <f t="shared" si="7"/>
        <v>1.0281600000000002</v>
      </c>
      <c r="M68">
        <f t="shared" si="8"/>
        <v>1.06176</v>
      </c>
      <c r="N68">
        <f t="shared" si="9"/>
        <v>1.1424000000000001</v>
      </c>
      <c r="O68">
        <f t="shared" si="10"/>
        <v>0.94752000000000014</v>
      </c>
      <c r="Q68">
        <f t="shared" si="20"/>
        <v>1.1047680000000002</v>
      </c>
      <c r="R68">
        <f t="shared" si="15"/>
        <v>1.1004000000000003</v>
      </c>
      <c r="S68">
        <f t="shared" si="11"/>
        <v>0.74816000000000005</v>
      </c>
      <c r="U68">
        <f t="shared" si="21"/>
        <v>1.3257216000000003</v>
      </c>
      <c r="V68">
        <f t="shared" si="16"/>
        <v>1.3204800000000003</v>
      </c>
      <c r="W68">
        <f t="shared" si="12"/>
        <v>0.89779200000000003</v>
      </c>
      <c r="X68">
        <v>1.1424000000000001</v>
      </c>
      <c r="Y68">
        <f t="shared" si="22"/>
        <v>1.0241280000000001</v>
      </c>
      <c r="Z68">
        <f t="shared" si="23"/>
        <v>1.1047680000000002</v>
      </c>
      <c r="AA68">
        <f t="shared" si="24"/>
        <v>1.077888</v>
      </c>
      <c r="AB68">
        <v>0.89376000000000011</v>
      </c>
      <c r="AC68">
        <f t="shared" si="17"/>
        <v>0.18412799999999985</v>
      </c>
      <c r="AD68">
        <f t="shared" si="18"/>
        <v>0.21100800000000008</v>
      </c>
      <c r="AE68">
        <f t="shared" si="25"/>
        <v>0.13036800000000004</v>
      </c>
      <c r="AF68">
        <f t="shared" si="14"/>
        <v>0.24460800000000005</v>
      </c>
      <c r="AG68">
        <f t="shared" si="19"/>
        <v>0.17808000000000024</v>
      </c>
      <c r="AH68">
        <f t="shared" si="26"/>
        <v>0.1833216000000002</v>
      </c>
    </row>
    <row r="69" spans="1:34" ht="12.75" customHeight="1" x14ac:dyDescent="0.2">
      <c r="A69" s="113">
        <f t="shared" si="1"/>
        <v>33.416666666666664</v>
      </c>
      <c r="B69" s="3">
        <f t="shared" si="3"/>
        <v>1958</v>
      </c>
      <c r="C69" s="2">
        <v>37.5</v>
      </c>
      <c r="D69" s="2">
        <v>28.7</v>
      </c>
      <c r="E69" s="2">
        <v>24.2</v>
      </c>
      <c r="F69" s="2">
        <v>36.9</v>
      </c>
      <c r="G69" s="2">
        <v>35.700000000000003</v>
      </c>
      <c r="H69" s="2">
        <v>37.5</v>
      </c>
      <c r="I69" s="114">
        <f t="shared" si="4"/>
        <v>2.2456</v>
      </c>
      <c r="J69">
        <f t="shared" si="5"/>
        <v>2.5200000000000005</v>
      </c>
      <c r="K69">
        <f t="shared" si="6"/>
        <v>1.9286400000000001</v>
      </c>
      <c r="L69">
        <f t="shared" si="7"/>
        <v>1.6262400000000001</v>
      </c>
      <c r="M69">
        <f t="shared" si="8"/>
        <v>2.4796800000000001</v>
      </c>
      <c r="N69">
        <f t="shared" si="9"/>
        <v>2.3990400000000003</v>
      </c>
      <c r="O69">
        <f t="shared" si="10"/>
        <v>2.5200000000000005</v>
      </c>
      <c r="Q69">
        <f t="shared" si="20"/>
        <v>1.1088000000000002</v>
      </c>
      <c r="R69">
        <f t="shared" si="15"/>
        <v>0.84672000000000014</v>
      </c>
      <c r="S69">
        <f t="shared" si="11"/>
        <v>0.78623999999999994</v>
      </c>
      <c r="U69">
        <f t="shared" si="21"/>
        <v>1.3305600000000002</v>
      </c>
      <c r="V69">
        <f t="shared" si="16"/>
        <v>1.0160640000000001</v>
      </c>
      <c r="W69">
        <f t="shared" si="12"/>
        <v>0.94348799999999988</v>
      </c>
      <c r="X69">
        <v>2.3990400000000003</v>
      </c>
      <c r="Y69">
        <f t="shared" si="22"/>
        <v>1.0983168000000001</v>
      </c>
      <c r="Z69">
        <f t="shared" si="23"/>
        <v>1.0765440000000002</v>
      </c>
      <c r="AA69">
        <f t="shared" si="24"/>
        <v>1.0940160000000001</v>
      </c>
      <c r="AB69">
        <v>1.9286400000000001</v>
      </c>
      <c r="AC69">
        <f t="shared" si="17"/>
        <v>0.83462400000000003</v>
      </c>
      <c r="AD69">
        <f t="shared" si="18"/>
        <v>0.85209599999999996</v>
      </c>
      <c r="AE69">
        <f t="shared" si="25"/>
        <v>0.83032320000000004</v>
      </c>
      <c r="AF69">
        <f t="shared" si="14"/>
        <v>1.4555520000000004</v>
      </c>
      <c r="AG69">
        <f t="shared" si="19"/>
        <v>1.3829760000000002</v>
      </c>
      <c r="AH69">
        <f t="shared" si="26"/>
        <v>1.0684800000000001</v>
      </c>
    </row>
    <row r="70" spans="1:34" ht="12.75" customHeight="1" x14ac:dyDescent="0.2">
      <c r="A70" s="113">
        <f t="shared" si="1"/>
        <v>36.916666666666664</v>
      </c>
      <c r="B70" s="3">
        <f t="shared" si="3"/>
        <v>1959</v>
      </c>
      <c r="C70" s="2">
        <v>44.5</v>
      </c>
      <c r="D70" s="2">
        <v>28.1</v>
      </c>
      <c r="E70" s="2">
        <v>27</v>
      </c>
      <c r="F70" s="2">
        <v>39.5</v>
      </c>
      <c r="G70" s="2">
        <v>39.4</v>
      </c>
      <c r="H70" s="2">
        <v>43</v>
      </c>
      <c r="I70" s="114">
        <f t="shared" si="4"/>
        <v>2.4808000000000003</v>
      </c>
      <c r="J70">
        <f t="shared" si="5"/>
        <v>2.9904000000000002</v>
      </c>
      <c r="K70">
        <f t="shared" si="6"/>
        <v>1.8883200000000002</v>
      </c>
      <c r="L70">
        <f t="shared" si="7"/>
        <v>1.8144</v>
      </c>
      <c r="M70">
        <f t="shared" si="8"/>
        <v>2.6543999999999999</v>
      </c>
      <c r="N70">
        <f t="shared" si="9"/>
        <v>2.6476800000000003</v>
      </c>
      <c r="O70">
        <f t="shared" si="10"/>
        <v>2.8896000000000002</v>
      </c>
      <c r="Q70">
        <f t="shared" si="20"/>
        <v>1.1571840000000002</v>
      </c>
      <c r="R70">
        <f t="shared" si="15"/>
        <v>1.1894400000000001</v>
      </c>
      <c r="S70">
        <f t="shared" si="11"/>
        <v>1.5299199999999999</v>
      </c>
      <c r="U70">
        <f t="shared" si="21"/>
        <v>1.3886208000000002</v>
      </c>
      <c r="V70">
        <f t="shared" si="16"/>
        <v>1.4273279999999999</v>
      </c>
      <c r="W70">
        <f t="shared" si="12"/>
        <v>1.8359039999999998</v>
      </c>
      <c r="X70">
        <v>2.6476800000000003</v>
      </c>
      <c r="Y70">
        <f t="shared" si="22"/>
        <v>1.3241087999999999</v>
      </c>
      <c r="Z70">
        <f t="shared" si="23"/>
        <v>1.3991040000000003</v>
      </c>
      <c r="AA70">
        <f t="shared" si="24"/>
        <v>1.6558080000000004</v>
      </c>
      <c r="AB70">
        <v>1.8883200000000002</v>
      </c>
      <c r="AC70">
        <f t="shared" si="17"/>
        <v>0.23251199999999983</v>
      </c>
      <c r="AD70">
        <f t="shared" si="18"/>
        <v>0.48921599999999987</v>
      </c>
      <c r="AE70">
        <f t="shared" si="25"/>
        <v>0.56421120000000036</v>
      </c>
      <c r="AF70">
        <f t="shared" si="14"/>
        <v>0.8117760000000005</v>
      </c>
      <c r="AG70">
        <f t="shared" si="19"/>
        <v>1.2203520000000003</v>
      </c>
      <c r="AH70">
        <f t="shared" si="26"/>
        <v>1.2590592</v>
      </c>
    </row>
    <row r="71" spans="1:34" ht="12.75" customHeight="1" x14ac:dyDescent="0.2">
      <c r="A71" s="113">
        <f t="shared" si="1"/>
        <v>27.7</v>
      </c>
      <c r="B71" s="3">
        <f t="shared" si="3"/>
        <v>1960</v>
      </c>
      <c r="C71" s="2">
        <v>21.9</v>
      </c>
      <c r="D71" s="2">
        <v>11.5</v>
      </c>
      <c r="E71" s="2">
        <v>29.8</v>
      </c>
      <c r="F71" s="2">
        <v>34</v>
      </c>
      <c r="G71" s="2">
        <v>35.200000000000003</v>
      </c>
      <c r="H71" s="2">
        <v>33.799999999999997</v>
      </c>
      <c r="I71" s="114">
        <f t="shared" si="4"/>
        <v>1.8614400000000002</v>
      </c>
      <c r="J71">
        <f t="shared" si="5"/>
        <v>1.4716800000000001</v>
      </c>
      <c r="K71">
        <f t="shared" si="6"/>
        <v>0.77280000000000004</v>
      </c>
      <c r="L71">
        <f t="shared" si="7"/>
        <v>2.0025600000000003</v>
      </c>
      <c r="M71">
        <f t="shared" si="8"/>
        <v>2.2848000000000002</v>
      </c>
      <c r="N71">
        <f t="shared" si="9"/>
        <v>2.36544</v>
      </c>
      <c r="O71">
        <f t="shared" si="10"/>
        <v>2.27136</v>
      </c>
      <c r="Q71">
        <f t="shared" si="20"/>
        <v>1.4810880000000002</v>
      </c>
      <c r="R71">
        <f t="shared" si="15"/>
        <v>1.8093600000000001</v>
      </c>
      <c r="S71">
        <f t="shared" si="11"/>
        <v>2.0630400000000004</v>
      </c>
      <c r="U71">
        <f t="shared" si="21"/>
        <v>1.7773056000000003</v>
      </c>
      <c r="V71">
        <f t="shared" si="16"/>
        <v>2.1712319999999998</v>
      </c>
      <c r="W71">
        <f t="shared" si="12"/>
        <v>2.4756480000000005</v>
      </c>
      <c r="X71">
        <v>2.36544</v>
      </c>
      <c r="Y71">
        <f t="shared" si="22"/>
        <v>1.5724800000000003</v>
      </c>
      <c r="Z71">
        <f t="shared" si="23"/>
        <v>1.8083520000000002</v>
      </c>
      <c r="AA71">
        <f t="shared" si="24"/>
        <v>1.884288</v>
      </c>
      <c r="AB71">
        <v>0.77280000000000004</v>
      </c>
      <c r="AC71">
        <f t="shared" si="17"/>
        <v>1.111488</v>
      </c>
      <c r="AD71">
        <f t="shared" si="18"/>
        <v>1.035552</v>
      </c>
      <c r="AE71">
        <f t="shared" si="25"/>
        <v>0.79968000000000028</v>
      </c>
      <c r="AF71">
        <f t="shared" si="14"/>
        <v>0.11020800000000053</v>
      </c>
      <c r="AG71">
        <f t="shared" si="19"/>
        <v>0.19420800000000016</v>
      </c>
      <c r="AH71">
        <f t="shared" si="26"/>
        <v>0.58813439999999972</v>
      </c>
    </row>
    <row r="72" spans="1:34" ht="12.75" customHeight="1" x14ac:dyDescent="0.2">
      <c r="A72" s="113">
        <f t="shared" si="1"/>
        <v>24.100000000000005</v>
      </c>
      <c r="B72" s="3">
        <f t="shared" si="3"/>
        <v>1961</v>
      </c>
      <c r="C72" s="2">
        <v>33.6</v>
      </c>
      <c r="D72" s="2">
        <v>10.5</v>
      </c>
      <c r="E72" s="2">
        <v>17.5</v>
      </c>
      <c r="F72" s="2">
        <v>26.1</v>
      </c>
      <c r="G72" s="2">
        <v>27.6</v>
      </c>
      <c r="H72" s="2">
        <v>29.3</v>
      </c>
      <c r="I72" s="114">
        <f t="shared" si="4"/>
        <v>1.6195200000000005</v>
      </c>
      <c r="J72">
        <f t="shared" si="5"/>
        <v>2.2579199999999999</v>
      </c>
      <c r="K72">
        <f t="shared" si="6"/>
        <v>0.7056</v>
      </c>
      <c r="L72">
        <f t="shared" si="7"/>
        <v>1.1759999999999999</v>
      </c>
      <c r="M72">
        <f t="shared" si="8"/>
        <v>1.7539200000000001</v>
      </c>
      <c r="N72">
        <f t="shared" si="9"/>
        <v>1.8547200000000001</v>
      </c>
      <c r="O72">
        <f t="shared" si="10"/>
        <v>1.9689600000000003</v>
      </c>
      <c r="Q72">
        <f t="shared" si="20"/>
        <v>1.9205760000000001</v>
      </c>
      <c r="R72">
        <f t="shared" si="15"/>
        <v>2.1386400000000001</v>
      </c>
      <c r="S72">
        <f t="shared" si="11"/>
        <v>2.47072</v>
      </c>
      <c r="U72">
        <f t="shared" si="21"/>
        <v>2.3046912000000002</v>
      </c>
      <c r="V72">
        <f t="shared" si="16"/>
        <v>2.5663680000000002</v>
      </c>
      <c r="W72">
        <f t="shared" si="12"/>
        <v>2.9648639999999999</v>
      </c>
      <c r="X72">
        <v>1.8547200000000001</v>
      </c>
      <c r="Y72">
        <f t="shared" si="22"/>
        <v>1.6321536000000003</v>
      </c>
      <c r="Z72">
        <f t="shared" si="23"/>
        <v>1.6450560000000001</v>
      </c>
      <c r="AA72">
        <f t="shared" si="24"/>
        <v>1.8359039999999998</v>
      </c>
      <c r="AB72">
        <v>0.7056</v>
      </c>
      <c r="AC72">
        <f t="shared" si="17"/>
        <v>1.1303039999999998</v>
      </c>
      <c r="AD72">
        <f t="shared" si="18"/>
        <v>0.93945600000000007</v>
      </c>
      <c r="AE72">
        <f t="shared" si="25"/>
        <v>0.92655360000000031</v>
      </c>
      <c r="AF72">
        <f t="shared" si="14"/>
        <v>1.1101439999999998</v>
      </c>
      <c r="AG72">
        <f t="shared" si="19"/>
        <v>0.71164800000000006</v>
      </c>
      <c r="AH72">
        <f t="shared" si="26"/>
        <v>0.44997120000000002</v>
      </c>
    </row>
    <row r="73" spans="1:34" ht="12.75" customHeight="1" x14ac:dyDescent="0.2">
      <c r="A73" s="113">
        <f t="shared" si="1"/>
        <v>23.95</v>
      </c>
      <c r="B73" s="3">
        <f t="shared" si="3"/>
        <v>1962</v>
      </c>
      <c r="C73" s="2">
        <v>24.6</v>
      </c>
      <c r="D73" s="2">
        <v>14.1</v>
      </c>
      <c r="E73" s="2">
        <v>18.899999999999999</v>
      </c>
      <c r="F73" s="2">
        <v>28.5</v>
      </c>
      <c r="G73" s="2">
        <v>27</v>
      </c>
      <c r="H73" s="2">
        <v>30.6</v>
      </c>
      <c r="I73" s="114">
        <f t="shared" si="4"/>
        <v>1.60944</v>
      </c>
      <c r="J73">
        <f t="shared" si="5"/>
        <v>1.6531200000000001</v>
      </c>
      <c r="K73">
        <f t="shared" si="6"/>
        <v>0.94752000000000014</v>
      </c>
      <c r="L73">
        <f t="shared" si="7"/>
        <v>1.2700800000000001</v>
      </c>
      <c r="M73">
        <f t="shared" si="8"/>
        <v>1.9152000000000002</v>
      </c>
      <c r="N73">
        <f t="shared" si="9"/>
        <v>1.8144</v>
      </c>
      <c r="O73">
        <f t="shared" si="10"/>
        <v>2.0563200000000004</v>
      </c>
      <c r="Q73">
        <f t="shared" si="20"/>
        <v>2.0818560000000002</v>
      </c>
      <c r="R73">
        <f t="shared" si="15"/>
        <v>2.3167200000000001</v>
      </c>
      <c r="S73">
        <f t="shared" si="11"/>
        <v>2.2892800000000002</v>
      </c>
      <c r="U73">
        <f t="shared" si="21"/>
        <v>2.4982272000000001</v>
      </c>
      <c r="V73">
        <f t="shared" si="16"/>
        <v>2.7800639999999999</v>
      </c>
      <c r="W73">
        <f t="shared" si="12"/>
        <v>2.7471360000000002</v>
      </c>
      <c r="X73">
        <v>1.8144</v>
      </c>
      <c r="Y73">
        <f t="shared" si="22"/>
        <v>1.4853888000000002</v>
      </c>
      <c r="Z73">
        <f t="shared" si="23"/>
        <v>1.588608</v>
      </c>
      <c r="AA73">
        <f t="shared" si="24"/>
        <v>1.3466880000000001</v>
      </c>
      <c r="AB73">
        <v>0.94752000000000014</v>
      </c>
      <c r="AC73">
        <f t="shared" si="17"/>
        <v>0.39916799999999997</v>
      </c>
      <c r="AD73">
        <f t="shared" si="18"/>
        <v>0.64108799999999988</v>
      </c>
      <c r="AE73">
        <f t="shared" si="25"/>
        <v>0.53786880000000004</v>
      </c>
      <c r="AF73">
        <f t="shared" si="14"/>
        <v>0.93273600000000023</v>
      </c>
      <c r="AG73">
        <f t="shared" si="19"/>
        <v>0.96566399999999986</v>
      </c>
      <c r="AH73">
        <f t="shared" si="26"/>
        <v>0.68382720000000008</v>
      </c>
    </row>
    <row r="74" spans="1:34" ht="12.75" customHeight="1" x14ac:dyDescent="0.2">
      <c r="A74" s="113">
        <f t="shared" si="1"/>
        <v>34.35</v>
      </c>
      <c r="B74" s="3">
        <f t="shared" si="3"/>
        <v>1963</v>
      </c>
      <c r="C74" s="2">
        <v>37.9</v>
      </c>
      <c r="D74" s="2">
        <v>27.6</v>
      </c>
      <c r="E74" s="2">
        <v>22.7</v>
      </c>
      <c r="F74" s="2">
        <v>41.5</v>
      </c>
      <c r="G74" s="2">
        <v>32.299999999999997</v>
      </c>
      <c r="H74" s="2">
        <v>44.1</v>
      </c>
      <c r="I74" s="114">
        <f t="shared" si="4"/>
        <v>2.3083200000000001</v>
      </c>
      <c r="J74">
        <f t="shared" si="5"/>
        <v>2.5468800000000003</v>
      </c>
      <c r="K74">
        <f t="shared" si="6"/>
        <v>1.8547200000000001</v>
      </c>
      <c r="L74">
        <f t="shared" si="7"/>
        <v>1.5254400000000001</v>
      </c>
      <c r="M74">
        <f t="shared" si="8"/>
        <v>2.7888000000000002</v>
      </c>
      <c r="N74">
        <f t="shared" si="9"/>
        <v>2.17056</v>
      </c>
      <c r="O74">
        <f t="shared" si="10"/>
        <v>2.9635200000000004</v>
      </c>
      <c r="Q74">
        <f t="shared" si="20"/>
        <v>2.216256</v>
      </c>
      <c r="R74">
        <f t="shared" si="15"/>
        <v>2.17056</v>
      </c>
      <c r="S74">
        <f t="shared" si="11"/>
        <v>2.01152</v>
      </c>
      <c r="U74">
        <f t="shared" si="21"/>
        <v>2.6595071999999997</v>
      </c>
      <c r="V74">
        <f t="shared" si="16"/>
        <v>2.6046719999999999</v>
      </c>
      <c r="W74">
        <f t="shared" si="12"/>
        <v>2.413824</v>
      </c>
      <c r="X74">
        <v>2.17056</v>
      </c>
      <c r="Y74">
        <f t="shared" si="22"/>
        <v>1.4982912000000002</v>
      </c>
      <c r="Z74">
        <f t="shared" si="23"/>
        <v>1.2942720000000001</v>
      </c>
      <c r="AA74">
        <f t="shared" si="24"/>
        <v>0.97036800000000012</v>
      </c>
      <c r="AB74">
        <v>1.8547200000000001</v>
      </c>
      <c r="AC74">
        <f t="shared" si="17"/>
        <v>0.88435200000000003</v>
      </c>
      <c r="AD74">
        <f t="shared" si="18"/>
        <v>0.56044800000000006</v>
      </c>
      <c r="AE74">
        <f t="shared" si="25"/>
        <v>0.35642879999999999</v>
      </c>
      <c r="AF74">
        <f t="shared" si="14"/>
        <v>0.24326399999999992</v>
      </c>
      <c r="AG74">
        <f t="shared" si="19"/>
        <v>0.43411199999999983</v>
      </c>
      <c r="AH74">
        <f t="shared" si="26"/>
        <v>0.48894719999999969</v>
      </c>
    </row>
    <row r="75" spans="1:34" ht="12.75" customHeight="1" x14ac:dyDescent="0.2">
      <c r="A75" s="113">
        <f t="shared" si="1"/>
        <v>16.583333333333332</v>
      </c>
      <c r="B75" s="3">
        <f t="shared" si="3"/>
        <v>1964</v>
      </c>
      <c r="C75" s="2">
        <v>10.1</v>
      </c>
      <c r="D75" s="2">
        <v>6</v>
      </c>
      <c r="E75" s="2">
        <v>17</v>
      </c>
      <c r="F75" s="2">
        <v>20.7</v>
      </c>
      <c r="G75" s="2">
        <v>22.2</v>
      </c>
      <c r="H75" s="2">
        <v>23.5</v>
      </c>
      <c r="I75" s="114">
        <f t="shared" si="4"/>
        <v>1.1144000000000001</v>
      </c>
      <c r="J75">
        <f t="shared" si="5"/>
        <v>0.67871999999999999</v>
      </c>
      <c r="K75">
        <f t="shared" si="6"/>
        <v>0.40320000000000006</v>
      </c>
      <c r="L75">
        <f t="shared" si="7"/>
        <v>1.1424000000000001</v>
      </c>
      <c r="M75">
        <f t="shared" si="8"/>
        <v>1.3910400000000003</v>
      </c>
      <c r="N75">
        <f t="shared" si="9"/>
        <v>1.4918400000000001</v>
      </c>
      <c r="O75">
        <f t="shared" si="10"/>
        <v>1.5791999999999999</v>
      </c>
      <c r="Q75">
        <f t="shared" si="20"/>
        <v>2.17056</v>
      </c>
      <c r="R75">
        <f t="shared" si="15"/>
        <v>2.0512800000000002</v>
      </c>
      <c r="S75">
        <f t="shared" si="11"/>
        <v>1.9465600000000001</v>
      </c>
      <c r="U75">
        <f t="shared" si="21"/>
        <v>2.6046719999999999</v>
      </c>
      <c r="V75">
        <f t="shared" si="16"/>
        <v>2.4615360000000002</v>
      </c>
      <c r="W75">
        <f t="shared" si="12"/>
        <v>2.3358720000000002</v>
      </c>
      <c r="X75">
        <v>1.4918400000000001</v>
      </c>
      <c r="Y75">
        <f t="shared" si="22"/>
        <v>1.4805504000000003</v>
      </c>
      <c r="Z75">
        <f t="shared" si="23"/>
        <v>1.2841920000000002</v>
      </c>
      <c r="AA75">
        <f t="shared" si="24"/>
        <v>1.4031360000000002</v>
      </c>
      <c r="AB75">
        <v>0.40320000000000006</v>
      </c>
      <c r="AC75">
        <f t="shared" si="17"/>
        <v>0.99993600000000016</v>
      </c>
      <c r="AD75">
        <f t="shared" si="18"/>
        <v>0.88099200000000022</v>
      </c>
      <c r="AE75">
        <f t="shared" si="25"/>
        <v>1.0773504000000003</v>
      </c>
      <c r="AF75">
        <f t="shared" si="14"/>
        <v>0.84403200000000012</v>
      </c>
      <c r="AG75">
        <f t="shared" si="19"/>
        <v>0.96969600000000011</v>
      </c>
      <c r="AH75">
        <f t="shared" si="26"/>
        <v>1.1128319999999998</v>
      </c>
    </row>
    <row r="76" spans="1:34" ht="12.75" customHeight="1" x14ac:dyDescent="0.2">
      <c r="A76" s="113">
        <f t="shared" si="1"/>
        <v>31.833333333333332</v>
      </c>
      <c r="B76" s="3">
        <f t="shared" si="3"/>
        <v>1965</v>
      </c>
      <c r="C76" s="2">
        <v>40.200000000000003</v>
      </c>
      <c r="D76" s="2">
        <v>25.8</v>
      </c>
      <c r="E76" s="2">
        <v>25.8</v>
      </c>
      <c r="F76" s="2">
        <v>30.7</v>
      </c>
      <c r="G76" s="2">
        <v>29.9</v>
      </c>
      <c r="H76" s="2">
        <v>38.6</v>
      </c>
      <c r="I76" s="114">
        <f t="shared" si="4"/>
        <v>2.1392000000000002</v>
      </c>
      <c r="J76">
        <f t="shared" si="5"/>
        <v>2.7014399999999998</v>
      </c>
      <c r="K76">
        <f t="shared" si="6"/>
        <v>1.7337600000000002</v>
      </c>
      <c r="L76">
        <f t="shared" si="7"/>
        <v>1.7337600000000002</v>
      </c>
      <c r="M76">
        <f t="shared" si="8"/>
        <v>2.0630400000000004</v>
      </c>
      <c r="N76">
        <f t="shared" si="9"/>
        <v>2.0092800000000004</v>
      </c>
      <c r="O76">
        <f t="shared" si="10"/>
        <v>2.5939200000000002</v>
      </c>
      <c r="Q76">
        <f t="shared" si="20"/>
        <v>1.9393920000000002</v>
      </c>
      <c r="R76">
        <f t="shared" si="15"/>
        <v>1.8328800000000001</v>
      </c>
      <c r="S76">
        <f t="shared" si="11"/>
        <v>1.8255999999999999</v>
      </c>
      <c r="U76">
        <f t="shared" si="21"/>
        <v>2.3272704000000002</v>
      </c>
      <c r="V76">
        <f t="shared" si="16"/>
        <v>2.1994560000000001</v>
      </c>
      <c r="W76">
        <f t="shared" si="12"/>
        <v>2.1907199999999998</v>
      </c>
      <c r="X76">
        <v>2.0092800000000004</v>
      </c>
      <c r="Y76">
        <f t="shared" si="22"/>
        <v>1.1241216000000001</v>
      </c>
      <c r="Z76">
        <f t="shared" si="23"/>
        <v>1.1733120000000001</v>
      </c>
      <c r="AA76">
        <f t="shared" si="24"/>
        <v>1.282176</v>
      </c>
      <c r="AB76">
        <v>1.7337600000000002</v>
      </c>
      <c r="AC76">
        <f t="shared" si="17"/>
        <v>0.45158400000000021</v>
      </c>
      <c r="AD76">
        <f t="shared" si="18"/>
        <v>0.56044800000000006</v>
      </c>
      <c r="AE76">
        <f t="shared" si="25"/>
        <v>0.60963840000000014</v>
      </c>
      <c r="AF76">
        <f t="shared" si="14"/>
        <v>0.18143999999999938</v>
      </c>
      <c r="AG76">
        <f t="shared" si="19"/>
        <v>0.19017599999999968</v>
      </c>
      <c r="AH76">
        <f t="shared" si="26"/>
        <v>0.31799039999999978</v>
      </c>
    </row>
    <row r="77" spans="1:34" ht="12.75" customHeight="1" x14ac:dyDescent="0.2">
      <c r="A77" s="113">
        <f t="shared" si="1"/>
        <v>35.65</v>
      </c>
      <c r="B77" s="3">
        <f t="shared" si="3"/>
        <v>1966</v>
      </c>
      <c r="C77" s="2">
        <v>37.1</v>
      </c>
      <c r="D77" s="2">
        <v>29.7</v>
      </c>
      <c r="E77" s="2">
        <v>25.2</v>
      </c>
      <c r="F77" s="2">
        <v>49.3</v>
      </c>
      <c r="G77" s="2">
        <v>34.5</v>
      </c>
      <c r="H77" s="2">
        <v>38.1</v>
      </c>
      <c r="I77" s="114">
        <f t="shared" si="4"/>
        <v>2.3956800000000005</v>
      </c>
      <c r="J77">
        <f t="shared" si="5"/>
        <v>2.4931200000000002</v>
      </c>
      <c r="K77">
        <f t="shared" si="6"/>
        <v>1.9958400000000001</v>
      </c>
      <c r="L77">
        <f t="shared" si="7"/>
        <v>1.6934400000000001</v>
      </c>
      <c r="M77">
        <f t="shared" si="8"/>
        <v>3.3129600000000003</v>
      </c>
      <c r="N77">
        <f t="shared" si="9"/>
        <v>2.3184</v>
      </c>
      <c r="O77">
        <f t="shared" si="10"/>
        <v>2.5603200000000004</v>
      </c>
      <c r="Q77">
        <f t="shared" si="20"/>
        <v>1.8681600000000003</v>
      </c>
      <c r="R77">
        <f t="shared" si="15"/>
        <v>1.8715200000000001</v>
      </c>
      <c r="S77">
        <f t="shared" si="11"/>
        <v>1.89056</v>
      </c>
      <c r="U77">
        <f t="shared" si="21"/>
        <v>2.2417920000000002</v>
      </c>
      <c r="V77">
        <f t="shared" si="16"/>
        <v>2.2458239999999998</v>
      </c>
      <c r="W77">
        <f t="shared" si="12"/>
        <v>2.268672</v>
      </c>
      <c r="X77">
        <v>2.3184</v>
      </c>
      <c r="Y77">
        <f t="shared" si="22"/>
        <v>1.354752</v>
      </c>
      <c r="Z77">
        <f t="shared" si="23"/>
        <v>1.4817600000000002</v>
      </c>
      <c r="AA77">
        <f t="shared" si="24"/>
        <v>1.5966720000000001</v>
      </c>
      <c r="AB77">
        <v>1.9958400000000001</v>
      </c>
      <c r="AC77">
        <f t="shared" si="17"/>
        <v>0.39916799999999997</v>
      </c>
      <c r="AD77">
        <f t="shared" si="18"/>
        <v>0.51407999999999987</v>
      </c>
      <c r="AE77">
        <f t="shared" si="25"/>
        <v>0.6410880000000001</v>
      </c>
      <c r="AF77">
        <f t="shared" si="14"/>
        <v>4.9727999999999994E-2</v>
      </c>
      <c r="AG77">
        <f t="shared" si="19"/>
        <v>7.2576000000000196E-2</v>
      </c>
      <c r="AH77">
        <f t="shared" si="26"/>
        <v>7.6607999999999787E-2</v>
      </c>
    </row>
    <row r="78" spans="1:34" ht="12.75" customHeight="1" x14ac:dyDescent="0.2">
      <c r="A78" s="113">
        <f t="shared" si="1"/>
        <v>9.35</v>
      </c>
      <c r="B78" s="3">
        <f t="shared" si="3"/>
        <v>1967</v>
      </c>
      <c r="C78" s="2">
        <v>11.7</v>
      </c>
      <c r="D78" s="2">
        <v>6.6</v>
      </c>
      <c r="E78" s="2">
        <v>6.5</v>
      </c>
      <c r="F78" s="2">
        <v>10.1</v>
      </c>
      <c r="G78" s="2">
        <v>9.9</v>
      </c>
      <c r="H78" s="2">
        <v>11.3</v>
      </c>
      <c r="I78" s="114">
        <f t="shared" si="4"/>
        <v>0.6283200000000001</v>
      </c>
      <c r="J78">
        <f t="shared" si="5"/>
        <v>0.78624000000000016</v>
      </c>
      <c r="K78">
        <f t="shared" si="6"/>
        <v>0.44352000000000003</v>
      </c>
      <c r="L78">
        <f t="shared" si="7"/>
        <v>0.43680000000000008</v>
      </c>
      <c r="M78">
        <f t="shared" si="8"/>
        <v>0.67871999999999999</v>
      </c>
      <c r="N78">
        <f t="shared" si="9"/>
        <v>0.66528000000000009</v>
      </c>
      <c r="O78">
        <f t="shared" si="10"/>
        <v>0.75936000000000015</v>
      </c>
      <c r="Q78">
        <f t="shared" si="20"/>
        <v>1.960896</v>
      </c>
      <c r="R78">
        <f t="shared" si="15"/>
        <v>1.9975200000000002</v>
      </c>
      <c r="S78">
        <f t="shared" si="11"/>
        <v>1.9398400000000002</v>
      </c>
      <c r="U78">
        <f t="shared" si="21"/>
        <v>2.3530751999999997</v>
      </c>
      <c r="V78">
        <f t="shared" si="16"/>
        <v>2.397024</v>
      </c>
      <c r="W78">
        <f t="shared" si="12"/>
        <v>2.3278080000000001</v>
      </c>
      <c r="X78">
        <v>0.66528000000000009</v>
      </c>
      <c r="Y78">
        <f t="shared" si="22"/>
        <v>1.6644096000000002</v>
      </c>
      <c r="Z78">
        <f t="shared" si="23"/>
        <v>1.7962560000000003</v>
      </c>
      <c r="AA78">
        <f t="shared" si="24"/>
        <v>1.6531200000000001</v>
      </c>
      <c r="AB78">
        <v>0.44352000000000003</v>
      </c>
      <c r="AC78">
        <f t="shared" si="17"/>
        <v>1.2096</v>
      </c>
      <c r="AD78">
        <f t="shared" si="18"/>
        <v>1.3527360000000002</v>
      </c>
      <c r="AE78">
        <f t="shared" si="25"/>
        <v>1.2208896</v>
      </c>
      <c r="AF78">
        <f t="shared" si="14"/>
        <v>1.662528</v>
      </c>
      <c r="AG78">
        <f t="shared" si="19"/>
        <v>1.731744</v>
      </c>
      <c r="AH78">
        <f t="shared" si="26"/>
        <v>1.6877951999999996</v>
      </c>
    </row>
    <row r="79" spans="1:34" ht="12.75" customHeight="1" x14ac:dyDescent="0.2">
      <c r="A79" s="113">
        <f t="shared" si="1"/>
        <v>19.383333333333336</v>
      </c>
      <c r="B79" s="3">
        <f t="shared" si="3"/>
        <v>1968</v>
      </c>
      <c r="C79" s="2">
        <v>16.100000000000001</v>
      </c>
      <c r="D79" s="2">
        <v>14.1</v>
      </c>
      <c r="E79" s="2">
        <v>13.6</v>
      </c>
      <c r="F79" s="2">
        <v>23.5</v>
      </c>
      <c r="G79" s="2">
        <v>23.8</v>
      </c>
      <c r="H79" s="2">
        <v>25.2</v>
      </c>
      <c r="I79" s="114">
        <f t="shared" si="4"/>
        <v>1.3025600000000004</v>
      </c>
      <c r="J79">
        <f t="shared" si="5"/>
        <v>1.0819200000000002</v>
      </c>
      <c r="K79">
        <f t="shared" si="6"/>
        <v>0.94752000000000014</v>
      </c>
      <c r="L79">
        <f t="shared" si="7"/>
        <v>0.91392000000000007</v>
      </c>
      <c r="M79">
        <f t="shared" si="8"/>
        <v>1.5791999999999999</v>
      </c>
      <c r="N79">
        <f t="shared" si="9"/>
        <v>1.5993600000000001</v>
      </c>
      <c r="O79">
        <f t="shared" si="10"/>
        <v>1.6934400000000001</v>
      </c>
      <c r="Q79">
        <f t="shared" si="20"/>
        <v>1.7310720000000004</v>
      </c>
      <c r="R79">
        <f t="shared" si="15"/>
        <v>1.6212000000000002</v>
      </c>
      <c r="S79">
        <f t="shared" si="11"/>
        <v>1.6643200000000002</v>
      </c>
      <c r="U79">
        <f t="shared" si="21"/>
        <v>2.0772864000000002</v>
      </c>
      <c r="V79">
        <f t="shared" si="16"/>
        <v>1.9454400000000001</v>
      </c>
      <c r="W79">
        <f t="shared" si="12"/>
        <v>1.9971840000000003</v>
      </c>
      <c r="X79">
        <v>1.5993600000000001</v>
      </c>
      <c r="Y79">
        <f t="shared" si="22"/>
        <v>1.5434496000000002</v>
      </c>
      <c r="Z79">
        <f t="shared" si="23"/>
        <v>1.3728960000000001</v>
      </c>
      <c r="AA79">
        <f t="shared" si="24"/>
        <v>1.6692480000000003</v>
      </c>
      <c r="AB79">
        <v>0.94752000000000014</v>
      </c>
      <c r="AC79">
        <f t="shared" si="17"/>
        <v>0.72172800000000015</v>
      </c>
      <c r="AD79">
        <f t="shared" si="18"/>
        <v>0.42537599999999998</v>
      </c>
      <c r="AE79">
        <f t="shared" si="25"/>
        <v>0.59592960000000006</v>
      </c>
      <c r="AF79">
        <f t="shared" si="14"/>
        <v>0.39782400000000018</v>
      </c>
      <c r="AG79">
        <f t="shared" si="19"/>
        <v>0.34607999999999994</v>
      </c>
      <c r="AH79">
        <f t="shared" si="26"/>
        <v>0.47792640000000008</v>
      </c>
    </row>
    <row r="80" spans="1:34" ht="12.75" customHeight="1" x14ac:dyDescent="0.2">
      <c r="A80" s="113">
        <f t="shared" si="1"/>
        <v>21.466666666666665</v>
      </c>
      <c r="B80" s="3">
        <f t="shared" si="3"/>
        <v>1969</v>
      </c>
      <c r="C80" s="2">
        <v>20.8</v>
      </c>
      <c r="D80" s="2">
        <v>14.8</v>
      </c>
      <c r="E80" s="2">
        <v>12.5</v>
      </c>
      <c r="F80" s="2">
        <v>25.4</v>
      </c>
      <c r="G80" s="2">
        <v>27.1</v>
      </c>
      <c r="H80" s="2">
        <v>28.2</v>
      </c>
      <c r="I80" s="114">
        <f t="shared" si="4"/>
        <v>1.4425600000000001</v>
      </c>
      <c r="J80">
        <f t="shared" si="5"/>
        <v>1.3977600000000001</v>
      </c>
      <c r="K80">
        <f t="shared" si="6"/>
        <v>0.99456000000000011</v>
      </c>
      <c r="L80">
        <f t="shared" si="7"/>
        <v>0.84000000000000008</v>
      </c>
      <c r="M80">
        <f t="shared" si="8"/>
        <v>1.7068800000000002</v>
      </c>
      <c r="N80">
        <f t="shared" si="9"/>
        <v>1.8211200000000001</v>
      </c>
      <c r="O80">
        <f t="shared" si="10"/>
        <v>1.8950400000000003</v>
      </c>
      <c r="Q80">
        <f t="shared" si="20"/>
        <v>1.616832</v>
      </c>
      <c r="R80">
        <f t="shared" si="15"/>
        <v>1.6480800000000002</v>
      </c>
      <c r="S80">
        <f t="shared" si="11"/>
        <v>1.5276800000000001</v>
      </c>
      <c r="U80">
        <f t="shared" si="21"/>
        <v>1.9401983999999999</v>
      </c>
      <c r="V80">
        <f t="shared" si="16"/>
        <v>1.9776960000000001</v>
      </c>
      <c r="W80">
        <f t="shared" si="12"/>
        <v>1.8332160000000002</v>
      </c>
      <c r="X80">
        <v>1.8211200000000001</v>
      </c>
      <c r="Y80">
        <f t="shared" si="22"/>
        <v>1.3257216000000003</v>
      </c>
      <c r="Z80">
        <f t="shared" si="23"/>
        <v>1.5361920000000002</v>
      </c>
      <c r="AA80">
        <f t="shared" si="24"/>
        <v>1.3547520000000002</v>
      </c>
      <c r="AB80">
        <v>0.99456000000000011</v>
      </c>
      <c r="AC80">
        <f t="shared" si="17"/>
        <v>0.36019200000000007</v>
      </c>
      <c r="AD80">
        <f t="shared" si="18"/>
        <v>0.54163200000000011</v>
      </c>
      <c r="AE80">
        <f t="shared" si="25"/>
        <v>0.33116160000000017</v>
      </c>
      <c r="AF80">
        <f t="shared" si="14"/>
        <v>1.2096000000000107E-2</v>
      </c>
      <c r="AG80">
        <f t="shared" si="19"/>
        <v>0.15657600000000005</v>
      </c>
      <c r="AH80">
        <f t="shared" si="26"/>
        <v>0.11907839999999981</v>
      </c>
    </row>
    <row r="81" spans="1:35" ht="12.75" customHeight="1" x14ac:dyDescent="0.2">
      <c r="A81" s="113">
        <f t="shared" si="1"/>
        <v>24.933333333333334</v>
      </c>
      <c r="B81" s="3">
        <f t="shared" si="3"/>
        <v>1970</v>
      </c>
      <c r="C81" s="2">
        <v>24.6</v>
      </c>
      <c r="D81" s="2">
        <v>19.5</v>
      </c>
      <c r="E81" s="2">
        <v>20.8</v>
      </c>
      <c r="F81" s="2">
        <v>23.5</v>
      </c>
      <c r="G81" s="2">
        <v>31</v>
      </c>
      <c r="H81" s="2">
        <v>30.2</v>
      </c>
      <c r="I81" s="114">
        <f t="shared" si="4"/>
        <v>1.6755200000000001</v>
      </c>
      <c r="J81">
        <f t="shared" si="5"/>
        <v>1.6531200000000001</v>
      </c>
      <c r="K81">
        <f t="shared" si="6"/>
        <v>1.3104</v>
      </c>
      <c r="L81">
        <f t="shared" si="7"/>
        <v>1.3977600000000001</v>
      </c>
      <c r="M81">
        <f t="shared" si="8"/>
        <v>1.5791999999999999</v>
      </c>
      <c r="N81">
        <f t="shared" si="9"/>
        <v>2.0832000000000002</v>
      </c>
      <c r="O81">
        <f t="shared" si="10"/>
        <v>2.0294400000000001</v>
      </c>
      <c r="Q81">
        <f t="shared" si="20"/>
        <v>1.6826880000000002</v>
      </c>
      <c r="R81">
        <f t="shared" si="15"/>
        <v>1.6010400000000002</v>
      </c>
      <c r="S81">
        <f t="shared" si="11"/>
        <v>1.3619200000000002</v>
      </c>
      <c r="U81">
        <f t="shared" si="21"/>
        <v>2.0192256</v>
      </c>
      <c r="V81">
        <f t="shared" si="16"/>
        <v>1.9212480000000003</v>
      </c>
      <c r="W81">
        <f t="shared" si="12"/>
        <v>1.6343040000000002</v>
      </c>
      <c r="X81">
        <v>2.0832000000000002</v>
      </c>
      <c r="Y81">
        <f t="shared" si="22"/>
        <v>1.4676480000000001</v>
      </c>
      <c r="Z81">
        <f t="shared" si="23"/>
        <v>1.314432</v>
      </c>
      <c r="AA81">
        <f t="shared" si="24"/>
        <v>0.95423999999999998</v>
      </c>
      <c r="AB81">
        <v>1.3104</v>
      </c>
      <c r="AC81">
        <f t="shared" si="17"/>
        <v>0.35616000000000003</v>
      </c>
      <c r="AD81">
        <f t="shared" si="18"/>
        <v>4.0320000000000356E-3</v>
      </c>
      <c r="AE81">
        <f t="shared" si="25"/>
        <v>0.15724800000000005</v>
      </c>
      <c r="AF81">
        <f t="shared" si="14"/>
        <v>0.44889599999999996</v>
      </c>
      <c r="AG81">
        <f t="shared" si="19"/>
        <v>0.16195199999999987</v>
      </c>
      <c r="AH81">
        <f t="shared" si="26"/>
        <v>6.3974400000000209E-2</v>
      </c>
    </row>
    <row r="82" spans="1:35" ht="12.75" customHeight="1" x14ac:dyDescent="0.2">
      <c r="A82" s="113">
        <f t="shared" si="1"/>
        <v>30.950000000000003</v>
      </c>
      <c r="B82" s="3">
        <f t="shared" si="3"/>
        <v>1971</v>
      </c>
      <c r="C82" s="2">
        <v>29.1</v>
      </c>
      <c r="D82" s="2">
        <v>24.3</v>
      </c>
      <c r="E82" s="2">
        <v>33.1</v>
      </c>
      <c r="F82" s="2">
        <v>36.200000000000003</v>
      </c>
      <c r="G82" s="2">
        <v>29.6</v>
      </c>
      <c r="H82" s="2">
        <v>33.4</v>
      </c>
      <c r="I82" s="114">
        <f t="shared" si="4"/>
        <v>2.0798400000000008</v>
      </c>
      <c r="J82">
        <f t="shared" si="5"/>
        <v>1.9555200000000001</v>
      </c>
      <c r="K82">
        <f t="shared" si="6"/>
        <v>1.6329600000000002</v>
      </c>
      <c r="L82">
        <f t="shared" si="7"/>
        <v>2.2243200000000001</v>
      </c>
      <c r="M82">
        <f t="shared" si="8"/>
        <v>2.4326400000000001</v>
      </c>
      <c r="N82">
        <f t="shared" si="9"/>
        <v>1.9891200000000002</v>
      </c>
      <c r="O82">
        <f t="shared" si="10"/>
        <v>2.2444799999999998</v>
      </c>
      <c r="Q82">
        <f t="shared" si="20"/>
        <v>1.6974720000000001</v>
      </c>
      <c r="R82">
        <f t="shared" si="15"/>
        <v>1.5422400000000001</v>
      </c>
      <c r="S82">
        <f t="shared" si="11"/>
        <v>1.8345600000000004</v>
      </c>
      <c r="U82">
        <f t="shared" si="21"/>
        <v>2.0369663999999998</v>
      </c>
      <c r="V82">
        <f t="shared" si="16"/>
        <v>1.8506879999999999</v>
      </c>
      <c r="W82">
        <f t="shared" si="12"/>
        <v>2.2014720000000003</v>
      </c>
      <c r="X82">
        <v>1.9891200000000002</v>
      </c>
      <c r="Y82">
        <f t="shared" si="22"/>
        <v>1.3660416000000002</v>
      </c>
      <c r="Z82">
        <f t="shared" si="23"/>
        <v>1.1088</v>
      </c>
      <c r="AA82">
        <f t="shared" si="24"/>
        <v>1.3009919999999999</v>
      </c>
      <c r="AB82">
        <v>1.6329600000000002</v>
      </c>
      <c r="AC82">
        <f t="shared" si="17"/>
        <v>0.33196800000000026</v>
      </c>
      <c r="AD82">
        <f t="shared" si="18"/>
        <v>0.52416000000000018</v>
      </c>
      <c r="AE82">
        <f t="shared" si="25"/>
        <v>0.2669184</v>
      </c>
      <c r="AF82">
        <f t="shared" si="14"/>
        <v>0.2123520000000001</v>
      </c>
      <c r="AG82">
        <f t="shared" si="19"/>
        <v>0.13843200000000033</v>
      </c>
      <c r="AH82">
        <f t="shared" si="26"/>
        <v>4.7846399999999623E-2</v>
      </c>
    </row>
    <row r="83" spans="1:35" ht="12.75" customHeight="1" x14ac:dyDescent="0.2">
      <c r="A83" s="113">
        <f t="shared" si="1"/>
        <v>30.299999999999997</v>
      </c>
      <c r="B83" s="3">
        <f t="shared" si="3"/>
        <v>1972</v>
      </c>
      <c r="C83" s="2">
        <v>33.6</v>
      </c>
      <c r="D83" s="2">
        <v>18.2</v>
      </c>
      <c r="E83" s="2">
        <v>14.6</v>
      </c>
      <c r="F83" s="2">
        <v>38.9</v>
      </c>
      <c r="G83" s="2">
        <v>37.1</v>
      </c>
      <c r="H83" s="2">
        <v>39.4</v>
      </c>
      <c r="I83" s="114">
        <f t="shared" si="4"/>
        <v>2.0361599999999997</v>
      </c>
      <c r="J83">
        <f t="shared" si="5"/>
        <v>2.2579199999999999</v>
      </c>
      <c r="K83">
        <f t="shared" si="6"/>
        <v>1.2230400000000001</v>
      </c>
      <c r="L83">
        <f t="shared" si="7"/>
        <v>0.9811200000000001</v>
      </c>
      <c r="M83">
        <f t="shared" si="8"/>
        <v>2.6140800000000004</v>
      </c>
      <c r="N83">
        <f t="shared" si="9"/>
        <v>2.4931200000000002</v>
      </c>
      <c r="O83">
        <f t="shared" si="10"/>
        <v>2.6476800000000003</v>
      </c>
      <c r="Q83">
        <f t="shared" si="20"/>
        <v>1.631616</v>
      </c>
      <c r="R83">
        <f t="shared" si="15"/>
        <v>1.8732000000000002</v>
      </c>
      <c r="S83">
        <f t="shared" si="11"/>
        <v>1.96448</v>
      </c>
      <c r="U83">
        <f t="shared" si="21"/>
        <v>1.9579391999999998</v>
      </c>
      <c r="V83">
        <f t="shared" si="16"/>
        <v>2.2478400000000001</v>
      </c>
      <c r="W83">
        <f t="shared" si="12"/>
        <v>2.3573759999999999</v>
      </c>
      <c r="X83">
        <v>2.4931200000000002</v>
      </c>
      <c r="Y83">
        <f t="shared" si="22"/>
        <v>1.2789504</v>
      </c>
      <c r="Z83">
        <f t="shared" si="23"/>
        <v>1.4656320000000003</v>
      </c>
      <c r="AA83">
        <f t="shared" si="24"/>
        <v>1.5751680000000003</v>
      </c>
      <c r="AB83">
        <v>1.2230400000000001</v>
      </c>
      <c r="AC83">
        <f t="shared" si="17"/>
        <v>0.35212800000000022</v>
      </c>
      <c r="AD83">
        <f t="shared" si="18"/>
        <v>0.24259200000000014</v>
      </c>
      <c r="AE83">
        <f t="shared" si="25"/>
        <v>5.5910399999999916E-2</v>
      </c>
      <c r="AF83">
        <f t="shared" si="14"/>
        <v>0.13574400000000031</v>
      </c>
      <c r="AG83">
        <f t="shared" si="19"/>
        <v>0.24528000000000016</v>
      </c>
      <c r="AH83">
        <f t="shared" si="26"/>
        <v>0.53518080000000046</v>
      </c>
    </row>
    <row r="84" spans="1:35" ht="12.75" customHeight="1" x14ac:dyDescent="0.2">
      <c r="A84" s="113">
        <f t="shared" si="1"/>
        <v>34.783333333333324</v>
      </c>
      <c r="B84" s="3">
        <f t="shared" si="3"/>
        <v>1973</v>
      </c>
      <c r="C84" s="2">
        <v>42.1</v>
      </c>
      <c r="D84" s="2">
        <v>19.2</v>
      </c>
      <c r="E84" s="2">
        <v>17.399999999999999</v>
      </c>
      <c r="F84" s="2">
        <v>44.1</v>
      </c>
      <c r="G84" s="2">
        <v>43.3</v>
      </c>
      <c r="H84" s="2">
        <v>42.6</v>
      </c>
      <c r="I84" s="114">
        <f t="shared" si="4"/>
        <v>2.3374399999999995</v>
      </c>
      <c r="J84">
        <f t="shared" si="5"/>
        <v>2.8291200000000005</v>
      </c>
      <c r="K84">
        <f t="shared" si="6"/>
        <v>1.2902400000000003</v>
      </c>
      <c r="L84">
        <f t="shared" si="7"/>
        <v>1.1692800000000001</v>
      </c>
      <c r="M84">
        <f t="shared" si="8"/>
        <v>2.9635200000000004</v>
      </c>
      <c r="N84">
        <f t="shared" si="9"/>
        <v>2.9097600000000003</v>
      </c>
      <c r="O84">
        <f t="shared" si="10"/>
        <v>2.8627200000000004</v>
      </c>
      <c r="Q84">
        <f t="shared" si="20"/>
        <v>1.9971840000000001</v>
      </c>
      <c r="R84">
        <f t="shared" si="15"/>
        <v>2.0966399999999998</v>
      </c>
      <c r="S84">
        <f t="shared" si="11"/>
        <v>2.1884800000000002</v>
      </c>
      <c r="U84">
        <f t="shared" si="21"/>
        <v>2.3966208</v>
      </c>
      <c r="V84">
        <f t="shared" si="16"/>
        <v>2.5159679999999995</v>
      </c>
      <c r="W84">
        <f t="shared" si="12"/>
        <v>2.6261760000000001</v>
      </c>
      <c r="X84">
        <v>2.9097600000000003</v>
      </c>
      <c r="Y84">
        <f t="shared" si="22"/>
        <v>1.4660352000000001</v>
      </c>
      <c r="Z84">
        <f t="shared" si="23"/>
        <v>1.5482880000000003</v>
      </c>
      <c r="AA84">
        <f t="shared" si="24"/>
        <v>1.66656</v>
      </c>
      <c r="AB84">
        <v>1.2902400000000003</v>
      </c>
      <c r="AC84">
        <f t="shared" si="17"/>
        <v>0.37631999999999977</v>
      </c>
      <c r="AD84">
        <f t="shared" si="18"/>
        <v>0.25804800000000006</v>
      </c>
      <c r="AE84">
        <f t="shared" si="25"/>
        <v>0.17579519999999982</v>
      </c>
      <c r="AF84">
        <f t="shared" si="14"/>
        <v>0.28358400000000028</v>
      </c>
      <c r="AG84">
        <f t="shared" si="19"/>
        <v>0.39379200000000081</v>
      </c>
      <c r="AH84">
        <f t="shared" si="26"/>
        <v>0.51313920000000035</v>
      </c>
    </row>
    <row r="85" spans="1:35" ht="12.75" customHeight="1" x14ac:dyDescent="0.2">
      <c r="A85" s="113">
        <f t="shared" si="1"/>
        <v>29.783333333333331</v>
      </c>
      <c r="B85" s="3">
        <f t="shared" si="3"/>
        <v>1974</v>
      </c>
      <c r="C85" s="2">
        <v>34.4</v>
      </c>
      <c r="D85" s="2">
        <v>18.100000000000001</v>
      </c>
      <c r="E85" s="2">
        <v>14.3</v>
      </c>
      <c r="F85" s="2">
        <v>38.799999999999997</v>
      </c>
      <c r="G85" s="2">
        <v>30.4</v>
      </c>
      <c r="H85" s="2">
        <v>42.7</v>
      </c>
      <c r="I85" s="114">
        <f t="shared" si="4"/>
        <v>2.0014400000000001</v>
      </c>
      <c r="J85">
        <f t="shared" si="5"/>
        <v>2.3116800000000004</v>
      </c>
      <c r="K85">
        <f t="shared" si="6"/>
        <v>1.2163200000000001</v>
      </c>
      <c r="L85">
        <f t="shared" si="7"/>
        <v>0.96096000000000004</v>
      </c>
      <c r="M85">
        <f t="shared" si="8"/>
        <v>2.6073600000000003</v>
      </c>
      <c r="N85">
        <f t="shared" si="9"/>
        <v>2.0428800000000003</v>
      </c>
      <c r="O85">
        <f t="shared" si="10"/>
        <v>2.86944</v>
      </c>
      <c r="Q85">
        <f t="shared" si="20"/>
        <v>2.2592639999999999</v>
      </c>
      <c r="R85">
        <f t="shared" si="15"/>
        <v>2.3688000000000002</v>
      </c>
      <c r="S85">
        <f t="shared" si="11"/>
        <v>2.4640000000000004</v>
      </c>
      <c r="U85">
        <f t="shared" si="21"/>
        <v>2.7111167999999997</v>
      </c>
      <c r="V85">
        <f t="shared" si="16"/>
        <v>2.8425600000000002</v>
      </c>
      <c r="W85">
        <f t="shared" si="12"/>
        <v>2.9568000000000003</v>
      </c>
      <c r="X85">
        <v>2.0428800000000003</v>
      </c>
      <c r="Y85">
        <f t="shared" si="22"/>
        <v>1.5482880000000003</v>
      </c>
      <c r="Z85">
        <f t="shared" si="23"/>
        <v>1.636992</v>
      </c>
      <c r="AA85">
        <f t="shared" si="24"/>
        <v>1.6584960000000002</v>
      </c>
      <c r="AB85">
        <v>1.2163200000000001</v>
      </c>
      <c r="AC85">
        <f t="shared" si="17"/>
        <v>0.44217600000000012</v>
      </c>
      <c r="AD85">
        <f t="shared" si="18"/>
        <v>0.42067199999999993</v>
      </c>
      <c r="AE85">
        <f t="shared" si="25"/>
        <v>0.33196800000000026</v>
      </c>
      <c r="AF85">
        <f t="shared" si="14"/>
        <v>0.91392000000000007</v>
      </c>
      <c r="AG85">
        <f t="shared" si="19"/>
        <v>0.79967999999999995</v>
      </c>
      <c r="AH85">
        <f t="shared" si="26"/>
        <v>0.66823679999999941</v>
      </c>
    </row>
    <row r="86" spans="1:35" ht="12.75" customHeight="1" x14ac:dyDescent="0.2">
      <c r="A86" s="113">
        <f t="shared" si="1"/>
        <v>38.483333333333334</v>
      </c>
      <c r="B86" s="3">
        <f t="shared" si="3"/>
        <v>1975</v>
      </c>
      <c r="C86" s="2">
        <v>46.7</v>
      </c>
      <c r="D86" s="2">
        <v>18.7</v>
      </c>
      <c r="E86" s="2">
        <v>16.2</v>
      </c>
      <c r="F86" s="2">
        <v>51.4</v>
      </c>
      <c r="G86" s="2">
        <v>47.8</v>
      </c>
      <c r="H86" s="2">
        <v>50.1</v>
      </c>
      <c r="I86" s="114">
        <f t="shared" si="4"/>
        <v>2.5860800000000004</v>
      </c>
      <c r="J86">
        <f t="shared" si="5"/>
        <v>3.1382400000000001</v>
      </c>
      <c r="K86">
        <f t="shared" si="6"/>
        <v>1.2566400000000002</v>
      </c>
      <c r="L86">
        <f t="shared" si="7"/>
        <v>1.0886400000000001</v>
      </c>
      <c r="M86">
        <f t="shared" si="8"/>
        <v>3.4540800000000003</v>
      </c>
      <c r="N86">
        <f t="shared" si="9"/>
        <v>3.2121600000000003</v>
      </c>
      <c r="O86">
        <f t="shared" si="10"/>
        <v>3.3667200000000004</v>
      </c>
      <c r="Q86">
        <f t="shared" si="20"/>
        <v>2.3036160000000003</v>
      </c>
      <c r="R86">
        <f t="shared" si="15"/>
        <v>2.3587200000000004</v>
      </c>
      <c r="S86">
        <f t="shared" si="11"/>
        <v>2.4819200000000001</v>
      </c>
      <c r="U86">
        <f t="shared" si="21"/>
        <v>2.7643392000000002</v>
      </c>
      <c r="V86">
        <f t="shared" si="16"/>
        <v>2.8304640000000005</v>
      </c>
      <c r="W86">
        <f t="shared" si="12"/>
        <v>2.9783040000000001</v>
      </c>
      <c r="X86">
        <v>3.2121600000000003</v>
      </c>
      <c r="Y86">
        <f t="shared" si="22"/>
        <v>1.6015104</v>
      </c>
      <c r="Z86">
        <f t="shared" si="23"/>
        <v>1.608768</v>
      </c>
      <c r="AA86">
        <f t="shared" si="24"/>
        <v>1.4918400000000001</v>
      </c>
      <c r="AB86">
        <v>1.2566400000000002</v>
      </c>
      <c r="AC86">
        <f t="shared" si="17"/>
        <v>0.23519999999999985</v>
      </c>
      <c r="AD86">
        <f t="shared" si="18"/>
        <v>0.35212799999999977</v>
      </c>
      <c r="AE86">
        <f t="shared" si="25"/>
        <v>0.3448703999999998</v>
      </c>
      <c r="AF86">
        <f t="shared" si="14"/>
        <v>0.23385600000000029</v>
      </c>
      <c r="AG86">
        <f t="shared" si="19"/>
        <v>0.38169599999999981</v>
      </c>
      <c r="AH86">
        <f t="shared" si="26"/>
        <v>0.44782080000000013</v>
      </c>
    </row>
    <row r="87" spans="1:35" ht="12.75" customHeight="1" x14ac:dyDescent="0.2">
      <c r="A87" s="113">
        <f t="shared" si="1"/>
        <v>36.216666666666661</v>
      </c>
      <c r="B87" s="3">
        <f t="shared" si="3"/>
        <v>1976</v>
      </c>
      <c r="C87" s="2">
        <v>42.3</v>
      </c>
      <c r="D87" s="2">
        <v>18.3</v>
      </c>
      <c r="E87" s="2">
        <v>19.600000000000001</v>
      </c>
      <c r="F87" s="2">
        <v>45.6</v>
      </c>
      <c r="G87" s="2">
        <v>45.3</v>
      </c>
      <c r="H87" s="2">
        <v>46.2</v>
      </c>
      <c r="I87" s="114">
        <f t="shared" si="4"/>
        <v>2.4337599999999999</v>
      </c>
      <c r="J87">
        <f t="shared" si="5"/>
        <v>2.8425600000000002</v>
      </c>
      <c r="K87">
        <f t="shared" si="6"/>
        <v>1.2297600000000002</v>
      </c>
      <c r="L87">
        <f t="shared" si="7"/>
        <v>1.3171200000000001</v>
      </c>
      <c r="M87">
        <f t="shared" si="8"/>
        <v>3.0643200000000004</v>
      </c>
      <c r="N87">
        <f t="shared" si="9"/>
        <v>3.0441600000000002</v>
      </c>
      <c r="O87">
        <f t="shared" si="10"/>
        <v>3.1046400000000003</v>
      </c>
      <c r="Q87">
        <f t="shared" si="20"/>
        <v>2.5294080000000005</v>
      </c>
      <c r="R87">
        <f t="shared" si="15"/>
        <v>2.6644800000000002</v>
      </c>
      <c r="S87">
        <f t="shared" si="11"/>
        <v>2.7216000000000005</v>
      </c>
      <c r="U87">
        <f t="shared" si="21"/>
        <v>3.0352896000000005</v>
      </c>
      <c r="V87">
        <f t="shared" si="16"/>
        <v>3.1973760000000002</v>
      </c>
      <c r="W87">
        <f t="shared" si="12"/>
        <v>3.2659200000000004</v>
      </c>
      <c r="X87">
        <v>3.0441600000000002</v>
      </c>
      <c r="Y87">
        <f t="shared" si="22"/>
        <v>1.588608</v>
      </c>
      <c r="Z87">
        <f t="shared" si="23"/>
        <v>1.4958720000000001</v>
      </c>
      <c r="AA87">
        <f t="shared" si="24"/>
        <v>1.5052800000000002</v>
      </c>
      <c r="AB87">
        <v>1.2297600000000002</v>
      </c>
      <c r="AC87">
        <f t="shared" si="17"/>
        <v>0.27551999999999999</v>
      </c>
      <c r="AD87">
        <f t="shared" si="18"/>
        <v>0.2661119999999999</v>
      </c>
      <c r="AE87">
        <f t="shared" si="25"/>
        <v>0.35884799999999983</v>
      </c>
      <c r="AF87">
        <f t="shared" si="14"/>
        <v>0.22176000000000018</v>
      </c>
      <c r="AG87">
        <f t="shared" si="19"/>
        <v>0.15321600000000002</v>
      </c>
      <c r="AH87">
        <f t="shared" si="26"/>
        <v>8.870399999999723E-3</v>
      </c>
    </row>
    <row r="88" spans="1:35" ht="12.75" customHeight="1" x14ac:dyDescent="0.2">
      <c r="A88" s="113">
        <f t="shared" si="1"/>
        <v>21.86</v>
      </c>
      <c r="B88" s="3">
        <f t="shared" si="3"/>
        <v>1977</v>
      </c>
      <c r="C88" s="2">
        <v>12.7</v>
      </c>
      <c r="D88" s="2">
        <v>14.7</v>
      </c>
      <c r="E88" s="2">
        <v>25.8</v>
      </c>
      <c r="F88" s="2">
        <v>32.299999999999997</v>
      </c>
      <c r="G88" s="2">
        <v>23.8</v>
      </c>
      <c r="H88" s="2"/>
      <c r="I88" s="114">
        <f t="shared" si="4"/>
        <v>1.4689919999999999</v>
      </c>
      <c r="J88">
        <f t="shared" si="5"/>
        <v>0.85344000000000009</v>
      </c>
      <c r="K88">
        <f t="shared" si="6"/>
        <v>0.98784000000000016</v>
      </c>
      <c r="L88">
        <f t="shared" si="7"/>
        <v>1.7337600000000002</v>
      </c>
      <c r="M88">
        <f t="shared" si="8"/>
        <v>2.17056</v>
      </c>
      <c r="N88">
        <f t="shared" si="9"/>
        <v>1.5993600000000001</v>
      </c>
      <c r="O88">
        <f t="shared" si="10"/>
        <v>0</v>
      </c>
      <c r="Q88">
        <f t="shared" si="20"/>
        <v>2.7404160000000002</v>
      </c>
      <c r="R88">
        <f t="shared" si="15"/>
        <v>2.8022400000000003</v>
      </c>
      <c r="S88">
        <f t="shared" si="11"/>
        <v>2.7664000000000004</v>
      </c>
      <c r="U88">
        <f t="shared" si="21"/>
        <v>3.2884992</v>
      </c>
      <c r="V88">
        <f t="shared" si="16"/>
        <v>3.3626880000000003</v>
      </c>
      <c r="W88">
        <f t="shared" si="12"/>
        <v>3.3196800000000004</v>
      </c>
      <c r="X88">
        <v>1.5993600000000001</v>
      </c>
      <c r="Y88">
        <f t="shared" si="22"/>
        <v>1.4918400000000003</v>
      </c>
      <c r="Z88">
        <f t="shared" si="23"/>
        <v>1.4978879999999999</v>
      </c>
      <c r="AA88">
        <f t="shared" si="24"/>
        <v>1.4810880000000002</v>
      </c>
      <c r="AB88">
        <v>0.98784000000000016</v>
      </c>
      <c r="AC88">
        <f t="shared" si="17"/>
        <v>0.49324800000000002</v>
      </c>
      <c r="AD88">
        <f t="shared" si="18"/>
        <v>0.51004799999999972</v>
      </c>
      <c r="AE88">
        <f t="shared" si="25"/>
        <v>0.50400000000000011</v>
      </c>
      <c r="AF88">
        <f t="shared" si="14"/>
        <v>1.7203200000000003</v>
      </c>
      <c r="AG88">
        <f t="shared" si="19"/>
        <v>1.7633280000000002</v>
      </c>
      <c r="AH88">
        <f t="shared" si="26"/>
        <v>1.6891391999999998</v>
      </c>
    </row>
    <row r="89" spans="1:35" ht="12.75" customHeight="1" x14ac:dyDescent="0.2">
      <c r="A89" s="113">
        <f t="shared" si="1"/>
        <v>26.783333333333331</v>
      </c>
      <c r="B89" s="3">
        <f t="shared" si="3"/>
        <v>1978</v>
      </c>
      <c r="C89" s="2">
        <v>27.2</v>
      </c>
      <c r="D89" s="2">
        <v>17.899999999999999</v>
      </c>
      <c r="E89" s="2">
        <v>16.899999999999999</v>
      </c>
      <c r="F89" s="2">
        <v>32.200000000000003</v>
      </c>
      <c r="G89" s="2">
        <v>33.700000000000003</v>
      </c>
      <c r="H89" s="2">
        <v>32.799999999999997</v>
      </c>
      <c r="I89" s="114">
        <f t="shared" si="4"/>
        <v>1.7998400000000001</v>
      </c>
      <c r="J89">
        <f t="shared" si="5"/>
        <v>1.8278400000000001</v>
      </c>
      <c r="K89">
        <f t="shared" si="6"/>
        <v>1.2028800000000002</v>
      </c>
      <c r="L89">
        <f t="shared" si="7"/>
        <v>1.13568</v>
      </c>
      <c r="M89">
        <f t="shared" si="8"/>
        <v>2.1638400000000004</v>
      </c>
      <c r="N89">
        <f t="shared" si="9"/>
        <v>2.2646400000000004</v>
      </c>
      <c r="O89">
        <f t="shared" si="10"/>
        <v>2.2041599999999999</v>
      </c>
      <c r="Q89">
        <f t="shared" si="20"/>
        <v>2.5616640000000004</v>
      </c>
      <c r="R89">
        <f t="shared" si="15"/>
        <v>2.4746400000000004</v>
      </c>
      <c r="S89">
        <f t="shared" si="11"/>
        <v>2.61856</v>
      </c>
      <c r="U89">
        <f t="shared" si="21"/>
        <v>3.0739968000000002</v>
      </c>
      <c r="V89">
        <f t="shared" si="16"/>
        <v>2.9695680000000002</v>
      </c>
      <c r="W89">
        <f t="shared" si="12"/>
        <v>3.1422719999999997</v>
      </c>
      <c r="X89">
        <v>2.2646400000000004</v>
      </c>
      <c r="Y89">
        <f t="shared" si="22"/>
        <v>1.435392</v>
      </c>
      <c r="Z89">
        <f t="shared" si="23"/>
        <v>1.4071680000000002</v>
      </c>
      <c r="AA89">
        <f t="shared" si="24"/>
        <v>1.3896960000000003</v>
      </c>
      <c r="AB89">
        <v>1.2028800000000002</v>
      </c>
      <c r="AC89">
        <f t="shared" si="17"/>
        <v>0.18681600000000009</v>
      </c>
      <c r="AD89">
        <f t="shared" si="18"/>
        <v>0.20428800000000003</v>
      </c>
      <c r="AE89">
        <f t="shared" si="25"/>
        <v>0.23251199999999983</v>
      </c>
      <c r="AF89">
        <f t="shared" si="14"/>
        <v>0.8776319999999993</v>
      </c>
      <c r="AG89">
        <f t="shared" si="19"/>
        <v>0.70492799999999978</v>
      </c>
      <c r="AH89">
        <f t="shared" si="26"/>
        <v>0.80935679999999977</v>
      </c>
    </row>
    <row r="90" spans="1:35" ht="12.75" customHeight="1" x14ac:dyDescent="0.2">
      <c r="A90" s="113">
        <f t="shared" si="1"/>
        <v>44.883333333333333</v>
      </c>
      <c r="B90" s="3">
        <f t="shared" si="3"/>
        <v>1979</v>
      </c>
      <c r="C90" s="2">
        <v>49.3</v>
      </c>
      <c r="D90" s="2">
        <v>25.3</v>
      </c>
      <c r="E90" s="2">
        <v>39.5</v>
      </c>
      <c r="F90" s="2">
        <v>52.6</v>
      </c>
      <c r="G90" s="2">
        <v>50.3</v>
      </c>
      <c r="H90" s="2">
        <v>52.3</v>
      </c>
      <c r="I90" s="114">
        <f t="shared" si="4"/>
        <v>3.0161600000000002</v>
      </c>
      <c r="J90">
        <f t="shared" si="5"/>
        <v>3.3129600000000003</v>
      </c>
      <c r="K90">
        <f t="shared" si="6"/>
        <v>1.7001600000000001</v>
      </c>
      <c r="L90">
        <f t="shared" si="7"/>
        <v>2.6543999999999999</v>
      </c>
      <c r="M90">
        <f t="shared" si="8"/>
        <v>3.5347200000000001</v>
      </c>
      <c r="N90">
        <f t="shared" si="9"/>
        <v>3.3801600000000005</v>
      </c>
      <c r="O90">
        <f t="shared" si="10"/>
        <v>3.5145600000000004</v>
      </c>
      <c r="Q90">
        <f t="shared" si="20"/>
        <v>2.4326400000000001</v>
      </c>
      <c r="R90">
        <f t="shared" si="15"/>
        <v>2.5300800000000003</v>
      </c>
      <c r="S90">
        <f t="shared" si="11"/>
        <v>2.3027200000000003</v>
      </c>
      <c r="U90">
        <f t="shared" si="21"/>
        <v>2.919168</v>
      </c>
      <c r="V90">
        <f t="shared" si="16"/>
        <v>3.0360960000000001</v>
      </c>
      <c r="W90">
        <f t="shared" si="12"/>
        <v>2.7632640000000004</v>
      </c>
      <c r="X90">
        <v>3.3801600000000005</v>
      </c>
      <c r="Y90">
        <f t="shared" si="22"/>
        <v>1.4144256000000002</v>
      </c>
      <c r="Z90">
        <f t="shared" si="23"/>
        <v>1.4031360000000004</v>
      </c>
      <c r="AA90">
        <f t="shared" si="24"/>
        <v>1.3681920000000001</v>
      </c>
      <c r="AB90">
        <v>1.7001600000000001</v>
      </c>
      <c r="AC90">
        <f t="shared" si="17"/>
        <v>0.33196800000000004</v>
      </c>
      <c r="AD90">
        <f t="shared" si="18"/>
        <v>0.29702399999999973</v>
      </c>
      <c r="AE90">
        <f t="shared" si="25"/>
        <v>0.28573439999999994</v>
      </c>
      <c r="AF90">
        <f t="shared" si="14"/>
        <v>0.61689600000000011</v>
      </c>
      <c r="AG90">
        <f t="shared" si="19"/>
        <v>0.34406400000000037</v>
      </c>
      <c r="AH90">
        <f t="shared" si="26"/>
        <v>0.46099200000000051</v>
      </c>
    </row>
    <row r="91" spans="1:35" ht="12.75" customHeight="1" x14ac:dyDescent="0.2">
      <c r="A91" s="113">
        <f t="shared" si="1"/>
        <v>35.68333333333333</v>
      </c>
      <c r="B91" s="3">
        <f t="shared" si="3"/>
        <v>1980</v>
      </c>
      <c r="C91" s="2">
        <v>43.8</v>
      </c>
      <c r="D91" s="2">
        <v>25</v>
      </c>
      <c r="E91" s="2">
        <v>33.4</v>
      </c>
      <c r="F91" s="2">
        <v>43</v>
      </c>
      <c r="G91" s="2">
        <v>37</v>
      </c>
      <c r="H91" s="2">
        <v>31.9</v>
      </c>
      <c r="I91" s="114">
        <f t="shared" si="4"/>
        <v>2.3979200000000001</v>
      </c>
      <c r="J91">
        <f t="shared" si="5"/>
        <v>2.9433600000000002</v>
      </c>
      <c r="K91">
        <f t="shared" si="6"/>
        <v>1.6800000000000002</v>
      </c>
      <c r="L91">
        <f t="shared" si="7"/>
        <v>2.2444799999999998</v>
      </c>
      <c r="M91">
        <f t="shared" si="8"/>
        <v>2.8896000000000002</v>
      </c>
      <c r="N91">
        <f t="shared" si="9"/>
        <v>2.4864000000000002</v>
      </c>
      <c r="O91">
        <f t="shared" si="10"/>
        <v>2.1436800000000003</v>
      </c>
      <c r="Q91">
        <f t="shared" si="20"/>
        <v>2.7000960000000003</v>
      </c>
      <c r="R91">
        <f t="shared" si="15"/>
        <v>2.5720800000000001</v>
      </c>
      <c r="S91">
        <f t="shared" si="11"/>
        <v>2.4147200000000004</v>
      </c>
      <c r="U91">
        <f t="shared" si="21"/>
        <v>3.2401152000000004</v>
      </c>
      <c r="V91">
        <f t="shared" si="16"/>
        <v>3.0864959999999999</v>
      </c>
      <c r="W91">
        <f t="shared" si="12"/>
        <v>2.8976640000000002</v>
      </c>
      <c r="X91">
        <v>2.4864000000000002</v>
      </c>
      <c r="Y91">
        <f t="shared" si="22"/>
        <v>1.5305472000000004</v>
      </c>
      <c r="Z91">
        <f t="shared" si="23"/>
        <v>1.5361920000000002</v>
      </c>
      <c r="AA91">
        <f t="shared" si="24"/>
        <v>1.5563520000000002</v>
      </c>
      <c r="AB91">
        <v>1.6800000000000002</v>
      </c>
      <c r="AC91">
        <f t="shared" si="17"/>
        <v>0.12364799999999998</v>
      </c>
      <c r="AD91">
        <f t="shared" si="18"/>
        <v>0.14380799999999994</v>
      </c>
      <c r="AE91">
        <f t="shared" si="25"/>
        <v>0.14945279999999972</v>
      </c>
      <c r="AF91">
        <f t="shared" si="14"/>
        <v>0.41126400000000007</v>
      </c>
      <c r="AG91">
        <f t="shared" si="19"/>
        <v>0.60009599999999974</v>
      </c>
      <c r="AH91">
        <f t="shared" si="26"/>
        <v>0.75371520000000025</v>
      </c>
    </row>
    <row r="92" spans="1:35" ht="12.75" customHeight="1" x14ac:dyDescent="0.2">
      <c r="A92" s="113">
        <f t="shared" si="1"/>
        <v>31.266666666666669</v>
      </c>
      <c r="B92" s="3">
        <f t="shared" si="3"/>
        <v>1981</v>
      </c>
      <c r="C92" s="2">
        <v>39.200000000000003</v>
      </c>
      <c r="D92" s="2">
        <v>21.1</v>
      </c>
      <c r="E92" s="2">
        <v>19.5</v>
      </c>
      <c r="F92" s="2">
        <v>38.299999999999997</v>
      </c>
      <c r="G92" s="2">
        <v>32.6</v>
      </c>
      <c r="H92" s="2">
        <v>36.9</v>
      </c>
      <c r="I92" s="114">
        <f t="shared" si="4"/>
        <v>2.1011200000000003</v>
      </c>
      <c r="J92">
        <f t="shared" si="5"/>
        <v>2.6342400000000001</v>
      </c>
      <c r="K92">
        <f t="shared" si="6"/>
        <v>1.4179200000000001</v>
      </c>
      <c r="L92">
        <f t="shared" si="7"/>
        <v>1.3104</v>
      </c>
      <c r="M92">
        <f t="shared" si="8"/>
        <v>2.57376</v>
      </c>
      <c r="N92">
        <f t="shared" si="9"/>
        <v>2.1907200000000002</v>
      </c>
      <c r="O92">
        <f t="shared" si="10"/>
        <v>2.4796800000000001</v>
      </c>
      <c r="Q92">
        <f t="shared" si="20"/>
        <v>2.5549439999999999</v>
      </c>
      <c r="R92">
        <f t="shared" si="15"/>
        <v>2.4326400000000001</v>
      </c>
      <c r="S92">
        <f t="shared" si="11"/>
        <v>2.7104000000000004</v>
      </c>
      <c r="U92">
        <f t="shared" si="21"/>
        <v>3.0659327999999997</v>
      </c>
      <c r="V92">
        <f t="shared" si="16"/>
        <v>2.919168</v>
      </c>
      <c r="W92">
        <f t="shared" si="12"/>
        <v>3.2524800000000003</v>
      </c>
      <c r="X92" s="99">
        <v>2.1907200000000002</v>
      </c>
      <c r="Y92">
        <f t="shared" si="22"/>
        <v>1.6321536000000003</v>
      </c>
      <c r="Z92">
        <f t="shared" si="23"/>
        <v>1.6712640000000001</v>
      </c>
      <c r="AA92">
        <f t="shared" si="24"/>
        <v>1.8332160000000002</v>
      </c>
      <c r="AB92" s="99">
        <v>1.4179200000000001</v>
      </c>
      <c r="AC92">
        <f t="shared" si="17"/>
        <v>0.41529600000000011</v>
      </c>
      <c r="AD92">
        <f t="shared" si="18"/>
        <v>0.25334400000000001</v>
      </c>
      <c r="AE92">
        <f t="shared" si="25"/>
        <v>0.21423360000000025</v>
      </c>
      <c r="AF92">
        <f t="shared" si="14"/>
        <v>1.06176</v>
      </c>
      <c r="AG92">
        <f t="shared" si="19"/>
        <v>0.72844799999999976</v>
      </c>
      <c r="AH92">
        <f t="shared" si="26"/>
        <v>0.87521279999999946</v>
      </c>
      <c r="AI92" s="99"/>
    </row>
    <row r="93" spans="1:35" ht="12.75" customHeight="1" x14ac:dyDescent="0.2">
      <c r="A93" s="113">
        <f t="shared" si="1"/>
        <v>36.750000000000007</v>
      </c>
      <c r="B93" s="3">
        <f t="shared" si="3"/>
        <v>1982</v>
      </c>
      <c r="C93" s="2">
        <v>45.7</v>
      </c>
      <c r="D93" s="2">
        <v>28.3</v>
      </c>
      <c r="E93" s="2">
        <v>30.9</v>
      </c>
      <c r="F93" s="2">
        <v>32.200000000000003</v>
      </c>
      <c r="G93" s="2">
        <v>40.299999999999997</v>
      </c>
      <c r="H93" s="2">
        <v>43.1</v>
      </c>
      <c r="I93" s="114">
        <f t="shared" si="4"/>
        <v>2.4696000000000007</v>
      </c>
      <c r="J93">
        <f t="shared" si="5"/>
        <v>3.0710400000000004</v>
      </c>
      <c r="K93">
        <f t="shared" si="6"/>
        <v>1.9017600000000001</v>
      </c>
      <c r="L93">
        <f t="shared" si="7"/>
        <v>2.0764800000000001</v>
      </c>
      <c r="M93">
        <f t="shared" si="8"/>
        <v>2.1638400000000004</v>
      </c>
      <c r="N93">
        <f t="shared" si="9"/>
        <v>2.7081600000000003</v>
      </c>
      <c r="O93">
        <f t="shared" si="10"/>
        <v>2.8963200000000002</v>
      </c>
      <c r="Q93">
        <f t="shared" si="20"/>
        <v>2.3842560000000002</v>
      </c>
      <c r="R93">
        <f t="shared" si="15"/>
        <v>2.5804800000000006</v>
      </c>
      <c r="S93">
        <f t="shared" si="11"/>
        <v>2.6857600000000001</v>
      </c>
      <c r="U93">
        <f t="shared" si="21"/>
        <v>2.8611072000000002</v>
      </c>
      <c r="V93">
        <f t="shared" si="16"/>
        <v>3.0965760000000007</v>
      </c>
      <c r="W93">
        <f t="shared" si="12"/>
        <v>3.222912</v>
      </c>
      <c r="X93" s="98">
        <v>2.7081600000000003</v>
      </c>
      <c r="Y93">
        <f t="shared" si="22"/>
        <v>1.6773120000000004</v>
      </c>
      <c r="Z93">
        <f t="shared" si="23"/>
        <v>1.8002880000000001</v>
      </c>
      <c r="AA93">
        <f t="shared" si="24"/>
        <v>1.919232</v>
      </c>
      <c r="AB93" s="99">
        <v>1.9017600000000001</v>
      </c>
      <c r="AC93">
        <f t="shared" si="17"/>
        <v>1.7471999999999932E-2</v>
      </c>
      <c r="AD93">
        <f t="shared" si="18"/>
        <v>0.10147200000000001</v>
      </c>
      <c r="AE93">
        <f t="shared" si="25"/>
        <v>0.22444799999999976</v>
      </c>
      <c r="AF93">
        <f t="shared" si="14"/>
        <v>0.51475199999999965</v>
      </c>
      <c r="AG93">
        <f t="shared" si="19"/>
        <v>0.38841600000000032</v>
      </c>
      <c r="AH93">
        <f t="shared" si="26"/>
        <v>0.15294719999999984</v>
      </c>
      <c r="AI93" s="99"/>
    </row>
    <row r="94" spans="1:35" ht="12.75" customHeight="1" x14ac:dyDescent="0.2">
      <c r="A94" s="113">
        <f t="shared" si="1"/>
        <v>24.383333333333336</v>
      </c>
      <c r="B94" s="3">
        <f t="shared" si="3"/>
        <v>1983</v>
      </c>
      <c r="C94" s="2">
        <v>30.1</v>
      </c>
      <c r="D94" s="2">
        <v>20.7</v>
      </c>
      <c r="E94" s="2">
        <v>17.100000000000001</v>
      </c>
      <c r="F94" s="2">
        <v>27.9</v>
      </c>
      <c r="G94" s="2">
        <v>25.4</v>
      </c>
      <c r="H94" s="2">
        <v>25.1</v>
      </c>
      <c r="I94" s="114">
        <f t="shared" si="4"/>
        <v>1.6385600000000005</v>
      </c>
      <c r="J94">
        <f t="shared" si="5"/>
        <v>2.0227200000000001</v>
      </c>
      <c r="K94">
        <f t="shared" si="6"/>
        <v>1.3910400000000003</v>
      </c>
      <c r="L94">
        <f t="shared" si="7"/>
        <v>1.1491200000000001</v>
      </c>
      <c r="M94">
        <f t="shared" si="8"/>
        <v>1.8748800000000001</v>
      </c>
      <c r="N94">
        <f t="shared" si="9"/>
        <v>1.7068800000000002</v>
      </c>
      <c r="O94">
        <f t="shared" si="10"/>
        <v>1.6867200000000002</v>
      </c>
      <c r="Q94">
        <f t="shared" si="20"/>
        <v>2.6060160000000003</v>
      </c>
      <c r="R94">
        <f t="shared" si="15"/>
        <v>2.6913600000000004</v>
      </c>
      <c r="S94">
        <f t="shared" si="11"/>
        <v>2.4617600000000004</v>
      </c>
      <c r="U94">
        <f t="shared" si="21"/>
        <v>3.1272192000000003</v>
      </c>
      <c r="V94">
        <f t="shared" si="16"/>
        <v>3.2296320000000005</v>
      </c>
      <c r="W94">
        <f t="shared" si="12"/>
        <v>2.9541120000000003</v>
      </c>
      <c r="X94">
        <v>1.7068800000000002</v>
      </c>
      <c r="Y94">
        <f t="shared" si="22"/>
        <v>1.8966528</v>
      </c>
      <c r="Z94">
        <f t="shared" si="23"/>
        <v>2.0099520000000002</v>
      </c>
      <c r="AA94">
        <f t="shared" si="24"/>
        <v>1.9998720000000003</v>
      </c>
      <c r="AB94">
        <v>1.3910400000000003</v>
      </c>
      <c r="AC94">
        <f t="shared" si="17"/>
        <v>0.60883200000000004</v>
      </c>
      <c r="AD94">
        <f t="shared" si="18"/>
        <v>0.61891199999999991</v>
      </c>
      <c r="AE94">
        <f t="shared" si="25"/>
        <v>0.50561279999999975</v>
      </c>
      <c r="AF94">
        <f t="shared" si="14"/>
        <v>1.2472320000000001</v>
      </c>
      <c r="AG94">
        <f t="shared" si="19"/>
        <v>1.5227520000000003</v>
      </c>
      <c r="AH94">
        <f t="shared" si="26"/>
        <v>1.4203392000000001</v>
      </c>
    </row>
    <row r="95" spans="1:35" ht="12.75" customHeight="1" x14ac:dyDescent="0.2">
      <c r="A95" s="113">
        <f t="shared" si="1"/>
        <v>33.150000000000006</v>
      </c>
      <c r="B95" s="3">
        <f t="shared" si="3"/>
        <v>1984</v>
      </c>
      <c r="C95" s="2">
        <v>44</v>
      </c>
      <c r="D95" s="2">
        <v>19.7</v>
      </c>
      <c r="E95" s="2">
        <v>29.6</v>
      </c>
      <c r="F95" s="2">
        <v>31.8</v>
      </c>
      <c r="G95" s="2">
        <v>32.6</v>
      </c>
      <c r="H95" s="2">
        <v>41.2</v>
      </c>
      <c r="I95" s="114">
        <f t="shared" si="4"/>
        <v>2.2276800000000008</v>
      </c>
      <c r="J95">
        <f t="shared" si="5"/>
        <v>2.9568000000000003</v>
      </c>
      <c r="K95">
        <f t="shared" si="6"/>
        <v>1.3238400000000001</v>
      </c>
      <c r="L95">
        <f t="shared" si="7"/>
        <v>1.9891200000000002</v>
      </c>
      <c r="M95">
        <f t="shared" si="8"/>
        <v>2.1369600000000002</v>
      </c>
      <c r="N95">
        <f t="shared" si="9"/>
        <v>2.1907200000000002</v>
      </c>
      <c r="O95">
        <f t="shared" si="10"/>
        <v>2.7686400000000004</v>
      </c>
      <c r="Q95">
        <f t="shared" si="20"/>
        <v>2.4944640000000002</v>
      </c>
      <c r="R95">
        <f t="shared" si="15"/>
        <v>2.2730400000000004</v>
      </c>
      <c r="S95">
        <f t="shared" si="11"/>
        <v>2.2019199999999999</v>
      </c>
      <c r="U95">
        <f t="shared" si="21"/>
        <v>2.9933568000000004</v>
      </c>
      <c r="V95">
        <f t="shared" si="16"/>
        <v>2.7276480000000003</v>
      </c>
      <c r="W95">
        <f t="shared" si="12"/>
        <v>2.6423039999999998</v>
      </c>
      <c r="X95">
        <v>2.1907200000000002</v>
      </c>
      <c r="Y95">
        <f t="shared" si="22"/>
        <v>1.9418112000000005</v>
      </c>
      <c r="Z95">
        <f t="shared" si="23"/>
        <v>1.9172160000000003</v>
      </c>
      <c r="AA95">
        <f t="shared" si="24"/>
        <v>1.884288</v>
      </c>
      <c r="AB95">
        <v>1.3238400000000001</v>
      </c>
      <c r="AC95">
        <f t="shared" si="17"/>
        <v>0.56044799999999984</v>
      </c>
      <c r="AD95">
        <f t="shared" si="18"/>
        <v>0.59337600000000013</v>
      </c>
      <c r="AE95">
        <f t="shared" si="25"/>
        <v>0.61797120000000039</v>
      </c>
      <c r="AF95">
        <f t="shared" si="14"/>
        <v>0.45158399999999954</v>
      </c>
      <c r="AG95">
        <f t="shared" si="19"/>
        <v>0.53692800000000007</v>
      </c>
      <c r="AH95">
        <f t="shared" si="26"/>
        <v>0.80263680000000015</v>
      </c>
    </row>
    <row r="96" spans="1:35" ht="12.75" customHeight="1" x14ac:dyDescent="0.2">
      <c r="A96" s="113">
        <f t="shared" si="1"/>
        <v>21.599999999999998</v>
      </c>
      <c r="B96" s="3">
        <f t="shared" si="3"/>
        <v>1985</v>
      </c>
      <c r="C96" s="2">
        <v>30.5</v>
      </c>
      <c r="D96" s="2">
        <v>14.1</v>
      </c>
      <c r="E96" s="2">
        <v>11</v>
      </c>
      <c r="F96" s="2">
        <v>22.2</v>
      </c>
      <c r="G96" s="2">
        <v>23.4</v>
      </c>
      <c r="H96" s="2">
        <v>28.4</v>
      </c>
      <c r="I96" s="114">
        <f t="shared" si="4"/>
        <v>1.4515199999999999</v>
      </c>
      <c r="J96">
        <f t="shared" si="5"/>
        <v>2.0496000000000003</v>
      </c>
      <c r="K96">
        <f t="shared" si="6"/>
        <v>0.94752000000000014</v>
      </c>
      <c r="L96">
        <f t="shared" si="7"/>
        <v>0.73920000000000008</v>
      </c>
      <c r="M96">
        <f t="shared" si="8"/>
        <v>1.4918400000000001</v>
      </c>
      <c r="N96">
        <f t="shared" si="9"/>
        <v>1.5724800000000003</v>
      </c>
      <c r="O96">
        <f t="shared" si="10"/>
        <v>1.9084800000000002</v>
      </c>
      <c r="Q96">
        <f t="shared" si="20"/>
        <v>2.2565760000000004</v>
      </c>
      <c r="R96">
        <f t="shared" si="15"/>
        <v>2.1991200000000002</v>
      </c>
      <c r="S96">
        <f t="shared" si="11"/>
        <v>2.2019199999999999</v>
      </c>
      <c r="U96">
        <f t="shared" si="21"/>
        <v>2.7078912000000002</v>
      </c>
      <c r="V96">
        <f t="shared" si="16"/>
        <v>2.638944</v>
      </c>
      <c r="W96">
        <f t="shared" si="12"/>
        <v>2.6423039999999998</v>
      </c>
      <c r="X96">
        <v>1.5724800000000003</v>
      </c>
      <c r="Y96">
        <f t="shared" si="22"/>
        <v>1.8514944</v>
      </c>
      <c r="Z96">
        <f t="shared" si="23"/>
        <v>1.8103680000000002</v>
      </c>
      <c r="AA96">
        <f t="shared" si="24"/>
        <v>1.8466559999999999</v>
      </c>
      <c r="AB96">
        <v>0.94752000000000014</v>
      </c>
      <c r="AC96">
        <f t="shared" si="17"/>
        <v>0.89913599999999971</v>
      </c>
      <c r="AD96">
        <f t="shared" si="18"/>
        <v>0.86284800000000006</v>
      </c>
      <c r="AE96">
        <f t="shared" si="25"/>
        <v>0.90397439999999984</v>
      </c>
      <c r="AF96">
        <f t="shared" si="14"/>
        <v>1.0698239999999994</v>
      </c>
      <c r="AG96">
        <f t="shared" si="19"/>
        <v>1.0664639999999996</v>
      </c>
      <c r="AH96">
        <f t="shared" si="26"/>
        <v>1.1354111999999998</v>
      </c>
    </row>
    <row r="97" spans="1:42" ht="12.75" customHeight="1" x14ac:dyDescent="0.2">
      <c r="A97" s="113">
        <f t="shared" si="1"/>
        <v>17.233333333333331</v>
      </c>
      <c r="B97" s="3">
        <f t="shared" si="3"/>
        <v>1986</v>
      </c>
      <c r="C97" s="2">
        <v>18.2</v>
      </c>
      <c r="D97" s="2">
        <v>12.9</v>
      </c>
      <c r="E97" s="2">
        <v>13.5</v>
      </c>
      <c r="F97" s="2">
        <v>13.2</v>
      </c>
      <c r="G97" s="2">
        <v>21.3</v>
      </c>
      <c r="H97" s="2">
        <v>24.3</v>
      </c>
      <c r="I97" s="114">
        <f t="shared" si="4"/>
        <v>1.15808</v>
      </c>
      <c r="J97">
        <f t="shared" si="5"/>
        <v>1.2230400000000001</v>
      </c>
      <c r="K97">
        <f t="shared" si="6"/>
        <v>0.86688000000000009</v>
      </c>
      <c r="L97">
        <f t="shared" si="7"/>
        <v>0.90720000000000001</v>
      </c>
      <c r="M97">
        <f t="shared" si="8"/>
        <v>0.88704000000000005</v>
      </c>
      <c r="N97">
        <f t="shared" si="9"/>
        <v>1.4313600000000002</v>
      </c>
      <c r="O97">
        <f t="shared" si="10"/>
        <v>1.6329600000000002</v>
      </c>
      <c r="Q97">
        <f t="shared" si="20"/>
        <v>2.0737920000000001</v>
      </c>
      <c r="R97">
        <f t="shared" si="15"/>
        <v>2.0445600000000002</v>
      </c>
      <c r="S97">
        <f t="shared" si="11"/>
        <v>1.8233600000000003</v>
      </c>
      <c r="U97">
        <f t="shared" si="21"/>
        <v>2.4885503999999998</v>
      </c>
      <c r="V97">
        <f t="shared" si="16"/>
        <v>2.4534720000000001</v>
      </c>
      <c r="W97">
        <f t="shared" si="12"/>
        <v>2.1880320000000002</v>
      </c>
      <c r="X97">
        <v>1.4313600000000002</v>
      </c>
      <c r="Y97">
        <f t="shared" si="22"/>
        <v>1.6756992000000002</v>
      </c>
      <c r="Z97">
        <f t="shared" si="23"/>
        <v>1.6692480000000001</v>
      </c>
      <c r="AA97">
        <f t="shared" si="24"/>
        <v>1.4649600000000003</v>
      </c>
      <c r="AB97">
        <v>0.86688000000000009</v>
      </c>
      <c r="AC97">
        <f t="shared" si="17"/>
        <v>0.59808000000000017</v>
      </c>
      <c r="AD97">
        <f t="shared" si="18"/>
        <v>0.80236799999999997</v>
      </c>
      <c r="AE97">
        <f t="shared" si="25"/>
        <v>0.80881920000000007</v>
      </c>
      <c r="AF97">
        <f t="shared" si="14"/>
        <v>0.75667200000000001</v>
      </c>
      <c r="AG97">
        <f t="shared" si="19"/>
        <v>1.0221119999999999</v>
      </c>
      <c r="AH97">
        <f t="shared" si="26"/>
        <v>1.0571903999999996</v>
      </c>
    </row>
    <row r="98" spans="1:42" ht="12.75" customHeight="1" x14ac:dyDescent="0.2">
      <c r="A98" s="113">
        <f t="shared" si="1"/>
        <v>12.383333333333333</v>
      </c>
      <c r="B98" s="3">
        <f t="shared" si="3"/>
        <v>1987</v>
      </c>
      <c r="C98" s="2">
        <v>13.2</v>
      </c>
      <c r="D98" s="2">
        <v>10.8</v>
      </c>
      <c r="E98" s="2">
        <v>12.4</v>
      </c>
      <c r="F98" s="2">
        <v>11.7</v>
      </c>
      <c r="G98" s="2">
        <v>12.3</v>
      </c>
      <c r="H98" s="2">
        <v>13.9</v>
      </c>
      <c r="I98" s="114">
        <f t="shared" si="4"/>
        <v>0.83216000000000012</v>
      </c>
      <c r="J98">
        <f t="shared" si="5"/>
        <v>0.88704000000000005</v>
      </c>
      <c r="K98">
        <f t="shared" si="6"/>
        <v>0.72576000000000007</v>
      </c>
      <c r="L98">
        <f t="shared" si="7"/>
        <v>0.83328000000000013</v>
      </c>
      <c r="M98">
        <f t="shared" si="8"/>
        <v>0.78624000000000016</v>
      </c>
      <c r="N98">
        <f t="shared" si="9"/>
        <v>0.82656000000000007</v>
      </c>
      <c r="O98">
        <f t="shared" si="10"/>
        <v>0.93408000000000002</v>
      </c>
      <c r="Q98">
        <f t="shared" si="20"/>
        <v>1.9219200000000001</v>
      </c>
      <c r="R98">
        <f t="shared" si="15"/>
        <v>1.7253600000000002</v>
      </c>
      <c r="S98">
        <f t="shared" si="11"/>
        <v>1.7315200000000004</v>
      </c>
      <c r="U98">
        <f t="shared" si="21"/>
        <v>2.3063039999999999</v>
      </c>
      <c r="V98">
        <f t="shared" si="16"/>
        <v>2.0704320000000003</v>
      </c>
      <c r="W98">
        <f t="shared" si="12"/>
        <v>2.0778240000000006</v>
      </c>
      <c r="X98">
        <v>0.82656000000000007</v>
      </c>
      <c r="Y98">
        <f t="shared" si="22"/>
        <v>1.5434496</v>
      </c>
      <c r="Z98">
        <f t="shared" si="23"/>
        <v>1.3587840000000002</v>
      </c>
      <c r="AA98">
        <f t="shared" si="24"/>
        <v>1.2552960000000002</v>
      </c>
      <c r="AB98">
        <v>0.72576000000000007</v>
      </c>
      <c r="AC98">
        <f t="shared" si="17"/>
        <v>0.52953600000000012</v>
      </c>
      <c r="AD98">
        <f t="shared" si="18"/>
        <v>0.63302400000000014</v>
      </c>
      <c r="AE98">
        <f t="shared" si="25"/>
        <v>0.81768959999999991</v>
      </c>
      <c r="AF98">
        <f t="shared" si="14"/>
        <v>1.2512640000000004</v>
      </c>
      <c r="AG98">
        <f t="shared" si="19"/>
        <v>1.2438720000000001</v>
      </c>
      <c r="AH98">
        <f t="shared" si="26"/>
        <v>1.4797439999999997</v>
      </c>
    </row>
    <row r="99" spans="1:42" ht="12.75" customHeight="1" x14ac:dyDescent="0.2">
      <c r="A99" s="113">
        <f t="shared" si="1"/>
        <v>25.766666666666666</v>
      </c>
      <c r="B99" s="3">
        <f t="shared" si="3"/>
        <v>1988</v>
      </c>
      <c r="C99" s="2">
        <v>30.6</v>
      </c>
      <c r="D99" s="2">
        <v>21.4</v>
      </c>
      <c r="E99" s="2">
        <v>16</v>
      </c>
      <c r="F99" s="2">
        <v>25</v>
      </c>
      <c r="G99" s="2">
        <v>29.7</v>
      </c>
      <c r="H99" s="2">
        <v>31.9</v>
      </c>
      <c r="I99" s="114">
        <f t="shared" si="4"/>
        <v>1.7315200000000002</v>
      </c>
      <c r="J99">
        <f t="shared" si="5"/>
        <v>2.0563200000000004</v>
      </c>
      <c r="K99">
        <f t="shared" si="6"/>
        <v>1.4380800000000002</v>
      </c>
      <c r="L99">
        <f t="shared" si="7"/>
        <v>1.0752000000000002</v>
      </c>
      <c r="M99">
        <f t="shared" si="8"/>
        <v>1.6800000000000002</v>
      </c>
      <c r="N99">
        <f t="shared" si="9"/>
        <v>1.9958400000000001</v>
      </c>
      <c r="O99">
        <f t="shared" si="10"/>
        <v>2.1436800000000003</v>
      </c>
      <c r="Q99">
        <f t="shared" si="20"/>
        <v>1.5456000000000001</v>
      </c>
      <c r="R99">
        <f t="shared" si="15"/>
        <v>1.5052800000000002</v>
      </c>
      <c r="S99">
        <f t="shared" si="11"/>
        <v>1.2768000000000002</v>
      </c>
      <c r="U99">
        <f t="shared" si="21"/>
        <v>1.8547199999999999</v>
      </c>
      <c r="V99">
        <f t="shared" si="16"/>
        <v>1.8063360000000002</v>
      </c>
      <c r="W99">
        <f t="shared" si="12"/>
        <v>1.5321600000000002</v>
      </c>
      <c r="X99">
        <v>1.9958400000000001</v>
      </c>
      <c r="Y99">
        <f t="shared" si="22"/>
        <v>1.2612096000000002</v>
      </c>
      <c r="Z99">
        <f t="shared" si="23"/>
        <v>1.1592000000000002</v>
      </c>
      <c r="AA99">
        <f t="shared" si="24"/>
        <v>1.0160640000000001</v>
      </c>
      <c r="AB99">
        <v>1.4380800000000002</v>
      </c>
      <c r="AC99">
        <f t="shared" si="17"/>
        <v>0.42201600000000017</v>
      </c>
      <c r="AD99">
        <f t="shared" si="18"/>
        <v>0.27888000000000002</v>
      </c>
      <c r="AE99">
        <f t="shared" si="25"/>
        <v>0.17687040000000009</v>
      </c>
      <c r="AF99">
        <f t="shared" si="14"/>
        <v>0.46367999999999987</v>
      </c>
      <c r="AG99">
        <f t="shared" si="19"/>
        <v>0.18950399999999989</v>
      </c>
      <c r="AH99">
        <f t="shared" si="26"/>
        <v>0.14112000000000013</v>
      </c>
    </row>
    <row r="100" spans="1:42" ht="12.75" customHeight="1" x14ac:dyDescent="0.2">
      <c r="A100" s="113">
        <f t="shared" si="1"/>
        <v>20.111666666666668</v>
      </c>
      <c r="B100" s="3">
        <f t="shared" si="3"/>
        <v>1989</v>
      </c>
      <c r="C100" s="2">
        <v>25.9</v>
      </c>
      <c r="D100" s="2">
        <v>11.9</v>
      </c>
      <c r="E100" s="2">
        <v>16.8</v>
      </c>
      <c r="F100" s="2">
        <v>16.3</v>
      </c>
      <c r="G100" s="2">
        <v>25.07</v>
      </c>
      <c r="H100" s="2">
        <v>24.7</v>
      </c>
      <c r="I100" s="114">
        <f t="shared" si="4"/>
        <v>1.351504</v>
      </c>
      <c r="J100">
        <f t="shared" si="5"/>
        <v>1.7404800000000002</v>
      </c>
      <c r="K100">
        <f t="shared" si="6"/>
        <v>0.79968000000000006</v>
      </c>
      <c r="L100">
        <f t="shared" si="7"/>
        <v>1.12896</v>
      </c>
      <c r="M100">
        <f t="shared" si="8"/>
        <v>1.0953600000000001</v>
      </c>
      <c r="N100">
        <f t="shared" si="9"/>
        <v>1.6847040000000002</v>
      </c>
      <c r="O100">
        <f t="shared" si="10"/>
        <v>1.6598400000000002</v>
      </c>
      <c r="Q100">
        <f t="shared" si="20"/>
        <v>1.6033920000000002</v>
      </c>
      <c r="R100">
        <f t="shared" si="15"/>
        <v>1.4565600000000001</v>
      </c>
      <c r="S100">
        <f t="shared" si="11"/>
        <v>1.4179200000000003</v>
      </c>
      <c r="U100">
        <f t="shared" si="21"/>
        <v>1.9240704000000002</v>
      </c>
      <c r="V100">
        <f t="shared" si="16"/>
        <v>1.7478720000000001</v>
      </c>
      <c r="W100">
        <f t="shared" si="12"/>
        <v>1.7015040000000003</v>
      </c>
      <c r="X100">
        <v>1.6847040000000002</v>
      </c>
      <c r="Y100">
        <f t="shared" si="22"/>
        <v>1.2724992000000002</v>
      </c>
      <c r="Z100">
        <f t="shared" si="23"/>
        <v>1.1934720000000001</v>
      </c>
      <c r="AA100">
        <f t="shared" si="24"/>
        <v>1.2122880000000003</v>
      </c>
      <c r="AB100">
        <v>0.79968000000000006</v>
      </c>
      <c r="AC100">
        <f t="shared" si="17"/>
        <v>0.4126080000000002</v>
      </c>
      <c r="AD100">
        <f t="shared" si="18"/>
        <v>0.39379200000000003</v>
      </c>
      <c r="AE100">
        <f t="shared" si="25"/>
        <v>0.47281920000000011</v>
      </c>
      <c r="AF100">
        <f t="shared" si="14"/>
        <v>1.6800000000000148E-2</v>
      </c>
      <c r="AG100">
        <f t="shared" si="19"/>
        <v>6.3167999999999891E-2</v>
      </c>
      <c r="AH100">
        <f t="shared" si="26"/>
        <v>0.23936639999999998</v>
      </c>
    </row>
    <row r="101" spans="1:42" ht="12.75" customHeight="1" x14ac:dyDescent="0.2">
      <c r="A101" s="113">
        <f t="shared" si="1"/>
        <v>28.533333333333331</v>
      </c>
      <c r="B101" s="3">
        <f t="shared" si="3"/>
        <v>1990</v>
      </c>
      <c r="C101" s="2">
        <v>34.6</v>
      </c>
      <c r="D101" s="2">
        <v>21.6</v>
      </c>
      <c r="E101" s="2">
        <v>18.399999999999999</v>
      </c>
      <c r="F101" s="2">
        <v>31.9</v>
      </c>
      <c r="G101" s="2">
        <v>32.200000000000003</v>
      </c>
      <c r="H101" s="2">
        <v>32.5</v>
      </c>
      <c r="I101" s="114">
        <f t="shared" si="4"/>
        <v>1.9174400000000003</v>
      </c>
      <c r="J101">
        <f t="shared" si="5"/>
        <v>2.3251200000000005</v>
      </c>
      <c r="K101">
        <f t="shared" si="6"/>
        <v>1.4515200000000001</v>
      </c>
      <c r="L101">
        <f t="shared" si="7"/>
        <v>1.23648</v>
      </c>
      <c r="M101">
        <f t="shared" si="8"/>
        <v>2.1436800000000003</v>
      </c>
      <c r="N101">
        <f t="shared" si="9"/>
        <v>2.1638400000000004</v>
      </c>
      <c r="O101">
        <f t="shared" si="10"/>
        <v>2.1840000000000002</v>
      </c>
      <c r="Q101">
        <f t="shared" si="20"/>
        <v>1.5021888000000001</v>
      </c>
      <c r="R101">
        <f t="shared" si="15"/>
        <v>1.4846160000000002</v>
      </c>
      <c r="S101">
        <f t="shared" si="11"/>
        <v>1.5023679999999999</v>
      </c>
      <c r="U101">
        <f t="shared" si="21"/>
        <v>1.80262656</v>
      </c>
      <c r="V101">
        <f t="shared" si="16"/>
        <v>1.7815392000000001</v>
      </c>
      <c r="W101">
        <f t="shared" si="12"/>
        <v>1.8028415999999998</v>
      </c>
      <c r="X101">
        <v>2.1638400000000004</v>
      </c>
      <c r="Y101">
        <f t="shared" si="22"/>
        <v>1.1467008000000003</v>
      </c>
      <c r="Z101">
        <f t="shared" si="23"/>
        <v>1.1491200000000001</v>
      </c>
      <c r="AA101">
        <f t="shared" si="24"/>
        <v>1.1854080000000002</v>
      </c>
      <c r="AB101">
        <v>1.4515200000000001</v>
      </c>
      <c r="AC101">
        <f t="shared" si="17"/>
        <v>0.2661119999999999</v>
      </c>
      <c r="AD101">
        <f t="shared" si="18"/>
        <v>0.3024</v>
      </c>
      <c r="AE101">
        <f t="shared" si="25"/>
        <v>0.30481919999999985</v>
      </c>
      <c r="AF101">
        <f t="shared" si="14"/>
        <v>0.36099840000000061</v>
      </c>
      <c r="AG101">
        <f t="shared" si="19"/>
        <v>0.38230080000000033</v>
      </c>
      <c r="AH101">
        <f t="shared" si="26"/>
        <v>0.36121344000000044</v>
      </c>
    </row>
    <row r="102" spans="1:42" ht="12.75" customHeight="1" x14ac:dyDescent="0.25">
      <c r="A102" s="113">
        <f t="shared" si="1"/>
        <v>28.066666666666666</v>
      </c>
      <c r="B102" s="3">
        <f t="shared" si="3"/>
        <v>1991</v>
      </c>
      <c r="C102" s="2">
        <v>26.1</v>
      </c>
      <c r="D102" s="2">
        <v>16.600000000000001</v>
      </c>
      <c r="E102" s="2">
        <v>15.8</v>
      </c>
      <c r="F102" s="2">
        <v>23.7</v>
      </c>
      <c r="G102" s="2">
        <v>42.1</v>
      </c>
      <c r="H102" s="2">
        <v>44.1</v>
      </c>
      <c r="I102" s="114">
        <f t="shared" si="4"/>
        <v>1.8860800000000002</v>
      </c>
      <c r="J102">
        <f t="shared" si="5"/>
        <v>1.7539200000000001</v>
      </c>
      <c r="K102">
        <f t="shared" si="6"/>
        <v>1.1155200000000003</v>
      </c>
      <c r="L102">
        <f t="shared" si="7"/>
        <v>1.06176</v>
      </c>
      <c r="M102">
        <f t="shared" si="8"/>
        <v>1.5926400000000001</v>
      </c>
      <c r="N102">
        <f t="shared" si="9"/>
        <v>2.8291200000000005</v>
      </c>
      <c r="O102">
        <f t="shared" si="10"/>
        <v>2.9635200000000004</v>
      </c>
      <c r="Q102">
        <f t="shared" si="20"/>
        <v>1.6204608</v>
      </c>
      <c r="R102">
        <f t="shared" si="15"/>
        <v>1.6677360000000001</v>
      </c>
      <c r="S102">
        <f t="shared" si="11"/>
        <v>1.9481280000000003</v>
      </c>
      <c r="U102">
        <f t="shared" si="21"/>
        <v>1.94455296</v>
      </c>
      <c r="V102">
        <f t="shared" si="16"/>
        <v>2.0012832</v>
      </c>
      <c r="W102">
        <f t="shared" si="12"/>
        <v>2.3377536000000001</v>
      </c>
      <c r="X102">
        <v>2.8291200000000005</v>
      </c>
      <c r="Y102">
        <f t="shared" si="22"/>
        <v>1.2676608</v>
      </c>
      <c r="Z102">
        <f t="shared" si="23"/>
        <v>1.3245120000000001</v>
      </c>
      <c r="AA102">
        <f t="shared" si="24"/>
        <v>1.4757119999999999</v>
      </c>
      <c r="AB102">
        <v>1.1155200000000003</v>
      </c>
      <c r="AC102">
        <f t="shared" si="17"/>
        <v>0.36019199999999962</v>
      </c>
      <c r="AD102">
        <f t="shared" si="18"/>
        <v>0.20899199999999984</v>
      </c>
      <c r="AE102">
        <f t="shared" si="25"/>
        <v>0.15214079999999974</v>
      </c>
      <c r="AF102">
        <f t="shared" si="14"/>
        <v>0.49136640000000043</v>
      </c>
      <c r="AG102">
        <f t="shared" si="19"/>
        <v>0.82783680000000048</v>
      </c>
      <c r="AH102">
        <f t="shared" si="26"/>
        <v>0.88456704000000053</v>
      </c>
      <c r="AK102" s="105" t="s">
        <v>261</v>
      </c>
      <c r="AM102" s="100"/>
      <c r="AN102" s="100" t="s">
        <v>10</v>
      </c>
      <c r="AO102" s="100" t="s">
        <v>267</v>
      </c>
      <c r="AP102" s="100" t="s">
        <v>268</v>
      </c>
    </row>
    <row r="103" spans="1:42" ht="12.75" customHeight="1" x14ac:dyDescent="0.2">
      <c r="A103" s="113">
        <f t="shared" si="1"/>
        <v>21.904833333333332</v>
      </c>
      <c r="B103" s="3">
        <f t="shared" si="3"/>
        <v>1992</v>
      </c>
      <c r="C103" s="2">
        <v>21.2681</v>
      </c>
      <c r="D103" s="2">
        <v>13.4411</v>
      </c>
      <c r="E103" s="2">
        <v>11.7339</v>
      </c>
      <c r="F103" s="2">
        <v>24.036799999999999</v>
      </c>
      <c r="G103" s="2">
        <v>31.578600000000002</v>
      </c>
      <c r="H103" s="2">
        <v>29.3705</v>
      </c>
      <c r="I103" s="114">
        <f t="shared" si="4"/>
        <v>1.4720048000000001</v>
      </c>
      <c r="J103">
        <f t="shared" si="5"/>
        <v>1.4292163200000003</v>
      </c>
      <c r="K103">
        <f t="shared" si="6"/>
        <v>0.90324192000000003</v>
      </c>
      <c r="L103">
        <f t="shared" si="7"/>
        <v>0.78851808000000001</v>
      </c>
      <c r="M103">
        <f t="shared" si="8"/>
        <v>1.6152729600000002</v>
      </c>
      <c r="N103">
        <f t="shared" si="9"/>
        <v>2.1220819200000007</v>
      </c>
      <c r="O103">
        <f t="shared" si="10"/>
        <v>1.9736976000000002</v>
      </c>
      <c r="Q103">
        <f t="shared" si="20"/>
        <v>1.9000128000000003</v>
      </c>
      <c r="R103">
        <f t="shared" si="15"/>
        <v>2.1683760000000003</v>
      </c>
      <c r="S103">
        <f t="shared" si="11"/>
        <v>2.2258880000000003</v>
      </c>
      <c r="U103">
        <f t="shared" si="21"/>
        <v>2.2800153600000002</v>
      </c>
      <c r="V103">
        <f t="shared" si="16"/>
        <v>2.6020512000000005</v>
      </c>
      <c r="W103">
        <f t="shared" si="12"/>
        <v>2.6710656000000004</v>
      </c>
      <c r="X103">
        <v>2.1220819200000007</v>
      </c>
      <c r="Y103">
        <f t="shared" si="22"/>
        <v>1.3273344</v>
      </c>
      <c r="Z103">
        <f t="shared" si="23"/>
        <v>1.4414400000000001</v>
      </c>
      <c r="AA103">
        <f t="shared" si="24"/>
        <v>1.3466880000000003</v>
      </c>
      <c r="AB103">
        <v>0.90324192000000003</v>
      </c>
      <c r="AC103">
        <f t="shared" si="17"/>
        <v>0.4434460800000003</v>
      </c>
      <c r="AD103">
        <f t="shared" si="18"/>
        <v>0.53819808000000002</v>
      </c>
      <c r="AE103">
        <f t="shared" si="25"/>
        <v>0.42409247999999999</v>
      </c>
      <c r="AF103">
        <f t="shared" si="14"/>
        <v>0.54898367999999964</v>
      </c>
      <c r="AG103">
        <f t="shared" si="19"/>
        <v>0.47996927999999972</v>
      </c>
      <c r="AH103">
        <f t="shared" si="26"/>
        <v>0.15793343999999943</v>
      </c>
      <c r="AJ103" s="2" t="s">
        <v>274</v>
      </c>
      <c r="AK103" t="s">
        <v>262</v>
      </c>
      <c r="AM103" s="100"/>
      <c r="AN103" s="100" t="s">
        <v>263</v>
      </c>
      <c r="AO103" s="100" t="s">
        <v>42</v>
      </c>
      <c r="AP103" s="100" t="s">
        <v>264</v>
      </c>
    </row>
    <row r="104" spans="1:42" ht="12.75" customHeight="1" x14ac:dyDescent="0.2">
      <c r="A104" s="113">
        <f t="shared" si="1"/>
        <v>30.598549999999999</v>
      </c>
      <c r="B104" s="3">
        <f t="shared" si="3"/>
        <v>1993</v>
      </c>
      <c r="C104" s="2">
        <v>37.195500000000003</v>
      </c>
      <c r="D104" s="2">
        <v>18.744399999999999</v>
      </c>
      <c r="E104" s="2">
        <v>20.5701</v>
      </c>
      <c r="F104" s="2">
        <v>29.151599999999998</v>
      </c>
      <c r="G104" s="2">
        <v>36.942799999999998</v>
      </c>
      <c r="H104" s="2">
        <v>40.986899999999999</v>
      </c>
      <c r="I104" s="114">
        <f t="shared" si="4"/>
        <v>2.0562225600000001</v>
      </c>
      <c r="J104">
        <f t="shared" si="5"/>
        <v>2.4995376</v>
      </c>
      <c r="K104">
        <f t="shared" si="6"/>
        <v>1.2596236800000002</v>
      </c>
      <c r="L104">
        <f t="shared" si="7"/>
        <v>1.38231072</v>
      </c>
      <c r="M104">
        <f t="shared" si="8"/>
        <v>1.9589875200000002</v>
      </c>
      <c r="N104">
        <f t="shared" si="9"/>
        <v>2.4825561600000001</v>
      </c>
      <c r="O104">
        <f t="shared" si="10"/>
        <v>2.75431968</v>
      </c>
      <c r="Q104">
        <f t="shared" si="20"/>
        <v>2.1591171840000003</v>
      </c>
      <c r="R104">
        <f t="shared" si="15"/>
        <v>2.1999364800000003</v>
      </c>
      <c r="S104">
        <f t="shared" si="11"/>
        <v>2.3716806400000006</v>
      </c>
      <c r="U104">
        <f t="shared" si="21"/>
        <v>2.5909406208000001</v>
      </c>
      <c r="V104">
        <f t="shared" si="16"/>
        <v>2.6399237760000003</v>
      </c>
      <c r="W104">
        <f t="shared" si="12"/>
        <v>2.8460167680000006</v>
      </c>
      <c r="X104">
        <v>2.4825561600000001</v>
      </c>
      <c r="Y104">
        <f t="shared" si="22"/>
        <v>1.3699300608</v>
      </c>
      <c r="Z104">
        <f t="shared" si="23"/>
        <v>1.2809885760000002</v>
      </c>
      <c r="AA104">
        <f t="shared" si="24"/>
        <v>1.3881127680000001</v>
      </c>
      <c r="AB104">
        <v>1.2596236800000002</v>
      </c>
      <c r="AC104">
        <f t="shared" si="17"/>
        <v>0.12848908799999981</v>
      </c>
      <c r="AD104">
        <f t="shared" si="18"/>
        <v>2.1364895999999911E-2</v>
      </c>
      <c r="AE104">
        <f t="shared" si="25"/>
        <v>0.11030638079999977</v>
      </c>
      <c r="AF104">
        <f t="shared" si="14"/>
        <v>0.36346060800000046</v>
      </c>
      <c r="AG104">
        <f t="shared" si="19"/>
        <v>0.15736761600000015</v>
      </c>
      <c r="AH104">
        <f t="shared" si="26"/>
        <v>0.10838446079999997</v>
      </c>
      <c r="AI104" s="1" t="s">
        <v>24</v>
      </c>
      <c r="AJ104" s="2">
        <v>1.66673202</v>
      </c>
      <c r="AK104">
        <v>29.84191485456482</v>
      </c>
      <c r="AM104" s="101" t="s">
        <v>24</v>
      </c>
      <c r="AN104" s="101" t="s">
        <v>269</v>
      </c>
      <c r="AO104" s="100"/>
      <c r="AP104" s="100"/>
    </row>
    <row r="105" spans="1:42" ht="12.75" customHeight="1" x14ac:dyDescent="0.2">
      <c r="A105" s="113">
        <f t="shared" si="1"/>
        <v>22.150766666666669</v>
      </c>
      <c r="B105" s="3">
        <f t="shared" si="3"/>
        <v>1994</v>
      </c>
      <c r="C105" s="2">
        <v>22.4724</v>
      </c>
      <c r="D105" s="2">
        <v>9.3514999999999997</v>
      </c>
      <c r="E105" s="2">
        <v>9.7248999999999999</v>
      </c>
      <c r="F105" s="2">
        <v>31.946000000000002</v>
      </c>
      <c r="G105" s="2">
        <v>31.651199999999999</v>
      </c>
      <c r="H105" s="2">
        <v>27.758600000000001</v>
      </c>
      <c r="I105" s="114">
        <f t="shared" si="4"/>
        <v>1.4885315200000004</v>
      </c>
      <c r="J105">
        <f t="shared" si="5"/>
        <v>1.5101452800000001</v>
      </c>
      <c r="K105">
        <f t="shared" si="6"/>
        <v>0.62842080000000011</v>
      </c>
      <c r="L105">
        <f t="shared" si="7"/>
        <v>0.65351328000000009</v>
      </c>
      <c r="M105">
        <f t="shared" si="8"/>
        <v>2.1467712000000003</v>
      </c>
      <c r="N105">
        <f t="shared" si="9"/>
        <v>2.1269606400000001</v>
      </c>
      <c r="O105">
        <f t="shared" si="10"/>
        <v>1.8653779200000005</v>
      </c>
      <c r="Q105">
        <f t="shared" si="20"/>
        <v>2.2564604160000004</v>
      </c>
      <c r="R105">
        <f t="shared" si="15"/>
        <v>2.3993995200000002</v>
      </c>
      <c r="S105">
        <f t="shared" si="11"/>
        <v>2.47791936</v>
      </c>
      <c r="U105">
        <f t="shared" si="21"/>
        <v>2.7077524992000002</v>
      </c>
      <c r="V105">
        <f t="shared" si="16"/>
        <v>2.8792794240000004</v>
      </c>
      <c r="W105">
        <f t="shared" si="12"/>
        <v>2.9735032320000001</v>
      </c>
      <c r="X105">
        <v>2.1269606400000001</v>
      </c>
      <c r="Y105">
        <f t="shared" si="22"/>
        <v>1.3271005440000001</v>
      </c>
      <c r="Z105">
        <f t="shared" si="23"/>
        <v>1.4189716800000001</v>
      </c>
      <c r="AA105">
        <f t="shared" si="24"/>
        <v>1.31135424</v>
      </c>
      <c r="AB105">
        <v>0.62842080000000011</v>
      </c>
      <c r="AC105">
        <f t="shared" si="17"/>
        <v>0.68293343999999989</v>
      </c>
      <c r="AD105">
        <f t="shared" si="18"/>
        <v>0.79055087999999996</v>
      </c>
      <c r="AE105">
        <f t="shared" si="25"/>
        <v>0.69867974399999999</v>
      </c>
      <c r="AF105">
        <f t="shared" si="14"/>
        <v>0.84654259200000004</v>
      </c>
      <c r="AG105">
        <f t="shared" si="19"/>
        <v>0.7523187840000003</v>
      </c>
      <c r="AH105">
        <f t="shared" si="26"/>
        <v>0.58079185920000009</v>
      </c>
      <c r="AI105" s="1" t="s">
        <v>25</v>
      </c>
      <c r="AJ105" s="2">
        <v>0.99339370000000005</v>
      </c>
      <c r="AK105">
        <v>16.933146605660941</v>
      </c>
      <c r="AM105" s="101" t="s">
        <v>25</v>
      </c>
      <c r="AN105" s="100">
        <v>0</v>
      </c>
      <c r="AO105" s="100">
        <v>0</v>
      </c>
      <c r="AP105" s="100">
        <v>0</v>
      </c>
    </row>
    <row r="106" spans="1:42" ht="12.75" customHeight="1" x14ac:dyDescent="0.2">
      <c r="A106" s="113">
        <f t="shared" si="1"/>
        <v>5.9115666666666655</v>
      </c>
      <c r="B106" s="3">
        <f t="shared" si="3"/>
        <v>1995</v>
      </c>
      <c r="C106" s="2">
        <v>5.4981999999999998</v>
      </c>
      <c r="D106" s="2">
        <v>2.6122000000000001</v>
      </c>
      <c r="E106" s="2">
        <v>2.5886999999999998</v>
      </c>
      <c r="F106" s="2">
        <v>9.2579999999999991</v>
      </c>
      <c r="G106" s="2">
        <v>8.5061</v>
      </c>
      <c r="H106" s="2">
        <v>7.0061999999999998</v>
      </c>
      <c r="I106" s="114">
        <f t="shared" ref="I106:I125" si="27">(A106*60)*1.12/1000</f>
        <v>0.39725727999999999</v>
      </c>
      <c r="J106">
        <f t="shared" ref="J106:J125" si="28">(C106*60)*1.12/1000</f>
        <v>0.36947904000000004</v>
      </c>
      <c r="K106">
        <f t="shared" ref="K106:K126" si="29">(D106*60)*1.12/1000</f>
        <v>0.17553984000000003</v>
      </c>
      <c r="L106">
        <f t="shared" ref="L106:L126" si="30">(E106*60)*1.12/1000</f>
        <v>0.17396063999999997</v>
      </c>
      <c r="M106">
        <f t="shared" ref="M106:M126" si="31">(F106*60)*1.12/1000</f>
        <v>0.62213759999999996</v>
      </c>
      <c r="N106">
        <f t="shared" ref="N106:N126" si="32">(G106*60)*1.12/1000</f>
        <v>0.57160991999999999</v>
      </c>
      <c r="O106">
        <f t="shared" ref="O106:O126" si="33">(H106*60)*1.12/1000</f>
        <v>0.47081664000000001</v>
      </c>
      <c r="Q106">
        <f t="shared" si="20"/>
        <v>2.344911744</v>
      </c>
      <c r="R106">
        <f t="shared" si="15"/>
        <v>2.3901796800000001</v>
      </c>
      <c r="S106">
        <f t="shared" si="11"/>
        <v>2.2438662400000005</v>
      </c>
      <c r="U106">
        <f t="shared" si="21"/>
        <v>2.8138940928</v>
      </c>
      <c r="V106">
        <f t="shared" si="16"/>
        <v>2.8682156160000001</v>
      </c>
      <c r="W106">
        <f t="shared" si="12"/>
        <v>2.6926394880000006</v>
      </c>
      <c r="X106">
        <v>0.57160991999999999</v>
      </c>
      <c r="Y106">
        <f t="shared" si="22"/>
        <v>1.2859983359999998</v>
      </c>
      <c r="Z106">
        <f t="shared" si="23"/>
        <v>1.1720419200000001</v>
      </c>
      <c r="AA106">
        <f t="shared" si="24"/>
        <v>1.1165145600000002</v>
      </c>
      <c r="AB106">
        <v>0.17553984000000003</v>
      </c>
      <c r="AC106">
        <f t="shared" si="17"/>
        <v>0.94097472000000015</v>
      </c>
      <c r="AD106">
        <f t="shared" si="18"/>
        <v>0.99650208000000007</v>
      </c>
      <c r="AE106">
        <f t="shared" si="25"/>
        <v>1.1104584959999997</v>
      </c>
      <c r="AF106">
        <f t="shared" si="14"/>
        <v>2.1210295680000009</v>
      </c>
      <c r="AG106">
        <f t="shared" si="19"/>
        <v>2.2966056960000003</v>
      </c>
      <c r="AH106">
        <f t="shared" si="26"/>
        <v>2.2422841727999998</v>
      </c>
      <c r="AI106" s="1" t="s">
        <v>26</v>
      </c>
      <c r="AJ106" s="2">
        <v>1.28561021</v>
      </c>
      <c r="AK106">
        <v>19.267920098363224</v>
      </c>
      <c r="AM106" s="101" t="s">
        <v>26</v>
      </c>
      <c r="AN106" s="100">
        <v>0</v>
      </c>
      <c r="AO106" s="100">
        <v>30</v>
      </c>
      <c r="AP106" s="100">
        <v>0</v>
      </c>
    </row>
    <row r="107" spans="1:42" ht="12.75" customHeight="1" x14ac:dyDescent="0.2">
      <c r="A107" s="113">
        <f t="shared" si="1"/>
        <v>21.421666666666667</v>
      </c>
      <c r="B107" s="3">
        <f t="shared" si="3"/>
        <v>1996</v>
      </c>
      <c r="C107" s="2">
        <v>24.84</v>
      </c>
      <c r="D107" s="2">
        <v>14.4</v>
      </c>
      <c r="E107" s="2">
        <v>15.01</v>
      </c>
      <c r="F107" s="2">
        <v>22.19</v>
      </c>
      <c r="G107" s="2">
        <v>24.05</v>
      </c>
      <c r="H107" s="2">
        <v>28.04</v>
      </c>
      <c r="I107" s="114">
        <f t="shared" si="27"/>
        <v>1.4395360000000001</v>
      </c>
      <c r="J107">
        <f t="shared" si="28"/>
        <v>1.6692480000000003</v>
      </c>
      <c r="K107">
        <f t="shared" si="29"/>
        <v>0.9676800000000001</v>
      </c>
      <c r="L107">
        <f t="shared" si="30"/>
        <v>1.0086720000000002</v>
      </c>
      <c r="M107">
        <f t="shared" si="31"/>
        <v>1.4911680000000003</v>
      </c>
      <c r="N107">
        <f t="shared" si="32"/>
        <v>1.61616</v>
      </c>
      <c r="O107">
        <f t="shared" si="33"/>
        <v>1.884288</v>
      </c>
      <c r="Q107">
        <f t="shared" si="20"/>
        <v>2.0264657280000002</v>
      </c>
      <c r="R107">
        <f t="shared" si="15"/>
        <v>1.8258021600000003</v>
      </c>
      <c r="S107">
        <f t="shared" si="11"/>
        <v>1.7270422400000001</v>
      </c>
      <c r="U107">
        <f t="shared" si="21"/>
        <v>2.4317588736000002</v>
      </c>
      <c r="V107">
        <f t="shared" si="16"/>
        <v>2.1909625920000004</v>
      </c>
      <c r="W107">
        <f t="shared" si="12"/>
        <v>2.072450688</v>
      </c>
      <c r="X107">
        <v>1.61616</v>
      </c>
      <c r="Y107">
        <f t="shared" si="22"/>
        <v>0.97976309760000002</v>
      </c>
      <c r="Z107">
        <f t="shared" si="23"/>
        <v>0.89004787200000013</v>
      </c>
      <c r="AA107">
        <f t="shared" si="24"/>
        <v>0.82543372800000014</v>
      </c>
      <c r="AB107">
        <v>0.9676800000000001</v>
      </c>
      <c r="AC107">
        <f t="shared" si="17"/>
        <v>0.14224627199999995</v>
      </c>
      <c r="AD107">
        <f t="shared" si="18"/>
        <v>7.7632127999999967E-2</v>
      </c>
      <c r="AE107">
        <f t="shared" si="25"/>
        <v>1.2083097599999926E-2</v>
      </c>
      <c r="AF107">
        <f t="shared" si="14"/>
        <v>0.45629068799999994</v>
      </c>
      <c r="AG107">
        <f t="shared" si="19"/>
        <v>0.57480259200000039</v>
      </c>
      <c r="AH107">
        <f t="shared" si="26"/>
        <v>0.81559887360000016</v>
      </c>
      <c r="AI107" s="1" t="s">
        <v>27</v>
      </c>
      <c r="AJ107" s="2">
        <v>1.8831695799999999</v>
      </c>
      <c r="AK107">
        <v>31.23372906326474</v>
      </c>
      <c r="AM107" s="101" t="s">
        <v>27</v>
      </c>
      <c r="AN107" s="100">
        <v>60</v>
      </c>
      <c r="AO107" s="100">
        <v>30</v>
      </c>
      <c r="AP107" s="100">
        <v>0</v>
      </c>
    </row>
    <row r="108" spans="1:42" ht="12.75" customHeight="1" x14ac:dyDescent="0.2">
      <c r="A108" s="113">
        <f t="shared" si="1"/>
        <v>46.43333333333333</v>
      </c>
      <c r="B108" s="3">
        <f t="shared" si="3"/>
        <v>1997</v>
      </c>
      <c r="C108" s="2">
        <v>51.4</v>
      </c>
      <c r="D108" s="2">
        <v>20.8</v>
      </c>
      <c r="E108" s="2">
        <v>20.7</v>
      </c>
      <c r="F108" s="2">
        <v>60.8</v>
      </c>
      <c r="G108" s="2">
        <v>62.6</v>
      </c>
      <c r="H108" s="2">
        <v>62.3</v>
      </c>
      <c r="I108" s="114">
        <f t="shared" si="27"/>
        <v>3.12032</v>
      </c>
      <c r="J108">
        <f t="shared" si="28"/>
        <v>3.4540800000000003</v>
      </c>
      <c r="K108">
        <f t="shared" si="29"/>
        <v>1.3977600000000001</v>
      </c>
      <c r="L108">
        <f t="shared" si="30"/>
        <v>1.3910400000000003</v>
      </c>
      <c r="M108">
        <f t="shared" si="31"/>
        <v>4.0857600000000005</v>
      </c>
      <c r="N108">
        <f t="shared" si="32"/>
        <v>4.2067200000000007</v>
      </c>
      <c r="O108">
        <f t="shared" si="33"/>
        <v>4.1865600000000001</v>
      </c>
      <c r="Q108">
        <f t="shared" si="20"/>
        <v>1.7838737280000003</v>
      </c>
      <c r="R108">
        <f t="shared" si="15"/>
        <v>1.6993216799999999</v>
      </c>
      <c r="S108">
        <f t="shared" si="11"/>
        <v>1.4382435200000001</v>
      </c>
      <c r="U108">
        <f t="shared" si="21"/>
        <v>2.1406484736000002</v>
      </c>
      <c r="V108">
        <f t="shared" si="16"/>
        <v>2.0391860159999999</v>
      </c>
      <c r="W108">
        <f t="shared" si="12"/>
        <v>1.7258922240000001</v>
      </c>
      <c r="X108">
        <v>4.2067200000000007</v>
      </c>
      <c r="Y108">
        <f t="shared" si="22"/>
        <v>0.94428149760000013</v>
      </c>
      <c r="Z108">
        <f t="shared" si="23"/>
        <v>0.90937929600000011</v>
      </c>
      <c r="AA108">
        <f t="shared" si="24"/>
        <v>0.70865625600000015</v>
      </c>
      <c r="AB108">
        <v>1.3977600000000001</v>
      </c>
      <c r="AC108">
        <f t="shared" si="17"/>
        <v>0.68910374399999996</v>
      </c>
      <c r="AD108">
        <f t="shared" si="18"/>
        <v>0.488380704</v>
      </c>
      <c r="AE108">
        <f t="shared" si="25"/>
        <v>0.45347850239999998</v>
      </c>
      <c r="AF108">
        <f t="shared" si="14"/>
        <v>2.4808277760000008</v>
      </c>
      <c r="AG108">
        <f t="shared" si="19"/>
        <v>2.1675339840000007</v>
      </c>
      <c r="AH108">
        <f t="shared" si="26"/>
        <v>2.0660715264000005</v>
      </c>
      <c r="AI108" s="1" t="s">
        <v>28</v>
      </c>
      <c r="AJ108" s="2">
        <v>1.9244037199999999</v>
      </c>
      <c r="AK108">
        <v>31.848247694491413</v>
      </c>
      <c r="AM108" s="101" t="s">
        <v>28</v>
      </c>
      <c r="AN108" s="100">
        <v>60</v>
      </c>
      <c r="AO108" s="100">
        <v>30</v>
      </c>
      <c r="AP108" s="100">
        <v>30</v>
      </c>
    </row>
    <row r="109" spans="1:42" ht="12.75" customHeight="1" x14ac:dyDescent="0.2">
      <c r="A109" s="113">
        <f t="shared" si="1"/>
        <v>28.97</v>
      </c>
      <c r="B109" s="3">
        <f t="shared" si="3"/>
        <v>1998</v>
      </c>
      <c r="C109" s="2">
        <v>30.83</v>
      </c>
      <c r="D109" s="2">
        <v>14.5</v>
      </c>
      <c r="E109" s="2">
        <v>18.77</v>
      </c>
      <c r="F109" s="2">
        <v>33.81</v>
      </c>
      <c r="G109" s="2">
        <v>37.340000000000003</v>
      </c>
      <c r="H109" s="2">
        <v>38.57</v>
      </c>
      <c r="I109" s="114">
        <f t="shared" si="27"/>
        <v>1.9467839999999998</v>
      </c>
      <c r="J109">
        <f t="shared" si="28"/>
        <v>2.0717760000000003</v>
      </c>
      <c r="K109">
        <f t="shared" si="29"/>
        <v>0.97440000000000004</v>
      </c>
      <c r="L109">
        <f t="shared" si="30"/>
        <v>1.2613440000000002</v>
      </c>
      <c r="M109">
        <f t="shared" si="31"/>
        <v>2.2720320000000003</v>
      </c>
      <c r="N109">
        <f t="shared" si="32"/>
        <v>2.5092480000000004</v>
      </c>
      <c r="O109">
        <f t="shared" si="33"/>
        <v>2.591904</v>
      </c>
      <c r="Q109">
        <f t="shared" si="20"/>
        <v>2.2008013439999998</v>
      </c>
      <c r="R109">
        <f t="shared" si="15"/>
        <v>2.1303626400000004</v>
      </c>
      <c r="S109">
        <f t="shared" ref="S109:S127" si="34">AVERAGE(N106:N108)</f>
        <v>2.1314966400000004</v>
      </c>
      <c r="U109">
        <f t="shared" si="21"/>
        <v>2.6409616127999995</v>
      </c>
      <c r="V109">
        <f t="shared" si="16"/>
        <v>2.5564351680000006</v>
      </c>
      <c r="W109">
        <f t="shared" ref="W109:W127" si="35">AVERAGE(N106:N108)*1.2</f>
        <v>2.5577959680000002</v>
      </c>
      <c r="X109">
        <v>2.5092480000000004</v>
      </c>
      <c r="Y109">
        <f t="shared" si="22"/>
        <v>1.0629658368000001</v>
      </c>
      <c r="Z109">
        <f t="shared" si="23"/>
        <v>0.95082019200000001</v>
      </c>
      <c r="AA109">
        <f t="shared" si="24"/>
        <v>1.016391936</v>
      </c>
      <c r="AB109">
        <v>0.97440000000000004</v>
      </c>
      <c r="AC109">
        <f t="shared" ref="AC109:AC127" si="36">ABS(AA109-AB109)</f>
        <v>4.1991935999999952E-2</v>
      </c>
      <c r="AD109">
        <f t="shared" si="18"/>
        <v>2.3579808000000035E-2</v>
      </c>
      <c r="AE109">
        <f t="shared" si="25"/>
        <v>8.8565836800000075E-2</v>
      </c>
      <c r="AF109">
        <f t="shared" ref="AF109:AF127" si="37">ABS(W109-X109)</f>
        <v>4.854796799999983E-2</v>
      </c>
      <c r="AG109">
        <f t="shared" si="19"/>
        <v>4.7187168000000224E-2</v>
      </c>
      <c r="AH109">
        <f t="shared" si="26"/>
        <v>0.13171361279999916</v>
      </c>
      <c r="AI109" s="1" t="s">
        <v>29</v>
      </c>
      <c r="AJ109" s="2">
        <v>2.0303885099999999</v>
      </c>
      <c r="AK109">
        <v>34.020755238796376</v>
      </c>
      <c r="AM109" s="101" t="s">
        <v>265</v>
      </c>
      <c r="AN109" s="100">
        <v>60</v>
      </c>
      <c r="AO109" s="100">
        <v>30</v>
      </c>
      <c r="AP109" s="100">
        <v>30</v>
      </c>
    </row>
    <row r="110" spans="1:42" ht="12.75" customHeight="1" x14ac:dyDescent="0.2">
      <c r="A110" s="113">
        <f t="shared" si="1"/>
        <v>38.345555979695426</v>
      </c>
      <c r="B110" s="3">
        <f t="shared" si="3"/>
        <v>1999</v>
      </c>
      <c r="C110" s="2">
        <v>40.84256357360406</v>
      </c>
      <c r="D110" s="2">
        <v>26.302368243654822</v>
      </c>
      <c r="E110" s="2">
        <v>20.397754964467008</v>
      </c>
      <c r="F110" s="2">
        <v>52.067953461928937</v>
      </c>
      <c r="G110" s="2">
        <v>52.844544974619296</v>
      </c>
      <c r="H110" s="2">
        <v>37.618150659898475</v>
      </c>
      <c r="I110" s="114">
        <f t="shared" si="27"/>
        <v>2.5768213618355329</v>
      </c>
      <c r="J110">
        <f t="shared" si="28"/>
        <v>2.7446202721461934</v>
      </c>
      <c r="K110">
        <f t="shared" si="29"/>
        <v>1.7675191459736044</v>
      </c>
      <c r="L110">
        <f t="shared" si="30"/>
        <v>1.370729133612183</v>
      </c>
      <c r="M110">
        <f t="shared" si="31"/>
        <v>3.4989664726416247</v>
      </c>
      <c r="N110">
        <f t="shared" si="32"/>
        <v>3.551153422294417</v>
      </c>
      <c r="O110">
        <f t="shared" si="33"/>
        <v>2.527939724345178</v>
      </c>
      <c r="Q110">
        <f t="shared" si="20"/>
        <v>2.2061397120000001</v>
      </c>
      <c r="R110">
        <f t="shared" ref="R110:R127" si="38">AVERAGE(N106:N109)</f>
        <v>2.2259344800000003</v>
      </c>
      <c r="S110">
        <f t="shared" si="34"/>
        <v>2.7773760000000003</v>
      </c>
      <c r="U110">
        <f t="shared" si="21"/>
        <v>2.6473676544</v>
      </c>
      <c r="V110">
        <f t="shared" ref="V110:V127" si="39">AVERAGE(N106:N109)*1.2</f>
        <v>2.6711213760000003</v>
      </c>
      <c r="W110">
        <f t="shared" si="35"/>
        <v>3.3328512000000003</v>
      </c>
      <c r="X110">
        <v>3.551153422294417</v>
      </c>
      <c r="Y110">
        <f t="shared" si="22"/>
        <v>0.99451215360000012</v>
      </c>
      <c r="Z110">
        <f t="shared" si="23"/>
        <v>1.0546139520000002</v>
      </c>
      <c r="AA110">
        <f t="shared" si="24"/>
        <v>1.3359360000000002</v>
      </c>
      <c r="AB110">
        <v>1.7675191459736044</v>
      </c>
      <c r="AC110">
        <f t="shared" si="36"/>
        <v>0.43158314597360414</v>
      </c>
      <c r="AD110">
        <f t="shared" ref="AD110:AD127" si="40">ABS(Z110-AB110)</f>
        <v>0.71290519397360419</v>
      </c>
      <c r="AE110">
        <f t="shared" si="25"/>
        <v>0.77300699237360426</v>
      </c>
      <c r="AF110">
        <f t="shared" si="37"/>
        <v>0.21830222229441665</v>
      </c>
      <c r="AG110">
        <f t="shared" ref="AG110:AG127" si="41">ABS(V110-X110)</f>
        <v>0.88003204629441667</v>
      </c>
      <c r="AH110">
        <f t="shared" si="26"/>
        <v>0.903785767894417</v>
      </c>
      <c r="AM110" s="101" t="s">
        <v>266</v>
      </c>
      <c r="AN110" s="100"/>
      <c r="AO110" s="102"/>
      <c r="AP110" s="100"/>
    </row>
    <row r="111" spans="1:42" ht="12.75" customHeight="1" x14ac:dyDescent="0.2">
      <c r="A111" s="113">
        <f t="shared" si="1"/>
        <v>31.45561743902439</v>
      </c>
      <c r="B111" s="3">
        <f t="shared" si="3"/>
        <v>2000</v>
      </c>
      <c r="C111" s="2">
        <v>36.806818829268295</v>
      </c>
      <c r="D111" s="2">
        <v>22.49417151219512</v>
      </c>
      <c r="E111" s="2">
        <v>22.829211658536583</v>
      </c>
      <c r="F111" s="2">
        <v>33.103900097560974</v>
      </c>
      <c r="G111" s="2">
        <v>38.11772692682927</v>
      </c>
      <c r="H111" s="2">
        <v>35.381875609756101</v>
      </c>
      <c r="I111" s="114">
        <f t="shared" si="27"/>
        <v>2.1138174919024397</v>
      </c>
      <c r="J111">
        <f t="shared" si="28"/>
        <v>2.4734182253268298</v>
      </c>
      <c r="K111">
        <f t="shared" si="29"/>
        <v>1.5116083256195123</v>
      </c>
      <c r="L111">
        <f t="shared" si="30"/>
        <v>1.5341230234536585</v>
      </c>
      <c r="M111">
        <f t="shared" si="31"/>
        <v>2.2245820865560977</v>
      </c>
      <c r="N111">
        <f t="shared" si="32"/>
        <v>2.5615112494829271</v>
      </c>
      <c r="O111">
        <f t="shared" si="33"/>
        <v>2.37766204097561</v>
      </c>
      <c r="Q111">
        <f t="shared" ref="Q111:Q127" si="42">AVERAGE(N106:N110)</f>
        <v>2.4909782684588837</v>
      </c>
      <c r="R111">
        <f t="shared" si="38"/>
        <v>2.9708203555736046</v>
      </c>
      <c r="S111">
        <f t="shared" si="34"/>
        <v>3.4223738074314727</v>
      </c>
      <c r="U111">
        <f t="shared" ref="U111:U127" si="43">AVERAGE(N106:N110)*1.2</f>
        <v>2.9891739221506604</v>
      </c>
      <c r="V111">
        <f t="shared" si="39"/>
        <v>3.5649844266883255</v>
      </c>
      <c r="W111">
        <f t="shared" si="35"/>
        <v>4.1068485689177674</v>
      </c>
      <c r="X111">
        <v>2.5615112494829271</v>
      </c>
      <c r="Y111">
        <f t="shared" ref="Y111:Y127" si="44">AVERAGE(AB106:AB110)*1.2</f>
        <v>1.267895756633665</v>
      </c>
      <c r="Z111">
        <f t="shared" ref="Z111:Z127" si="45">AVERAGE(AB107:AB110)*1.2</f>
        <v>1.5322077437920816</v>
      </c>
      <c r="AA111">
        <f t="shared" ref="AA111:AA127" si="46">AVERAGE(AB108:AB110)*1.2</f>
        <v>1.6558716583894415</v>
      </c>
      <c r="AB111">
        <v>1.5116083256195123</v>
      </c>
      <c r="AC111">
        <f t="shared" si="36"/>
        <v>0.1442633327699292</v>
      </c>
      <c r="AD111">
        <f t="shared" si="40"/>
        <v>2.0599418172569273E-2</v>
      </c>
      <c r="AE111">
        <f t="shared" ref="AE111:AE127" si="47">ABS(Y111-AB111)</f>
        <v>0.24371256898584726</v>
      </c>
      <c r="AF111">
        <f t="shared" si="37"/>
        <v>1.5453373194348403</v>
      </c>
      <c r="AG111">
        <f t="shared" si="41"/>
        <v>1.0034731772053984</v>
      </c>
      <c r="AH111">
        <f t="shared" ref="AH111:AH127" si="48">ABS(U111-X111)</f>
        <v>0.42766267266773328</v>
      </c>
      <c r="AN111" s="99"/>
      <c r="AO111" s="98"/>
      <c r="AP111" s="99"/>
    </row>
    <row r="112" spans="1:42" ht="12.75" customHeight="1" x14ac:dyDescent="0.2">
      <c r="A112" s="113">
        <f t="shared" si="1"/>
        <v>26.781024439024389</v>
      </c>
      <c r="B112" s="3">
        <f t="shared" si="3"/>
        <v>2001</v>
      </c>
      <c r="C112" s="2">
        <v>38.139790243902446</v>
      </c>
      <c r="D112" s="2">
        <v>11.832383414634144</v>
      </c>
      <c r="E112" s="2">
        <v>18.164307512195123</v>
      </c>
      <c r="F112" s="2">
        <v>24.874530731707313</v>
      </c>
      <c r="G112" s="2">
        <v>28.035286829268294</v>
      </c>
      <c r="H112" s="2">
        <v>39.639847902439023</v>
      </c>
      <c r="I112" s="114">
        <f t="shared" si="27"/>
        <v>1.799684842302439</v>
      </c>
      <c r="J112">
        <f t="shared" si="28"/>
        <v>2.5629939043902445</v>
      </c>
      <c r="K112">
        <f t="shared" si="29"/>
        <v>0.79513616546341459</v>
      </c>
      <c r="L112">
        <f t="shared" si="30"/>
        <v>1.2206414648195123</v>
      </c>
      <c r="M112">
        <f t="shared" si="31"/>
        <v>1.6715684651707319</v>
      </c>
      <c r="N112">
        <f t="shared" si="32"/>
        <v>1.8839712749268296</v>
      </c>
      <c r="O112">
        <f t="shared" si="33"/>
        <v>2.6637977790439025</v>
      </c>
      <c r="Q112">
        <f t="shared" si="42"/>
        <v>2.8889585343554693</v>
      </c>
      <c r="R112">
        <f t="shared" si="38"/>
        <v>3.2071581679443364</v>
      </c>
      <c r="S112">
        <f t="shared" si="34"/>
        <v>2.8739708905924481</v>
      </c>
      <c r="U112">
        <f t="shared" si="43"/>
        <v>3.4667502412265629</v>
      </c>
      <c r="V112">
        <f t="shared" si="39"/>
        <v>3.8485898015332034</v>
      </c>
      <c r="W112">
        <f t="shared" si="35"/>
        <v>3.4487650687109377</v>
      </c>
      <c r="X112">
        <v>1.8839712749268296</v>
      </c>
      <c r="Y112">
        <f t="shared" si="44"/>
        <v>1.5885521931823483</v>
      </c>
      <c r="Z112">
        <f t="shared" si="45"/>
        <v>1.6953862414779348</v>
      </c>
      <c r="AA112">
        <f t="shared" si="46"/>
        <v>1.7014109886372466</v>
      </c>
      <c r="AB112">
        <v>0.79513616546341459</v>
      </c>
      <c r="AC112">
        <f t="shared" si="36"/>
        <v>0.90627482317383201</v>
      </c>
      <c r="AD112">
        <f t="shared" si="40"/>
        <v>0.90025007601452023</v>
      </c>
      <c r="AE112">
        <f t="shared" si="47"/>
        <v>0.79341602771893371</v>
      </c>
      <c r="AF112">
        <f t="shared" si="37"/>
        <v>1.5647937937841081</v>
      </c>
      <c r="AG112">
        <f t="shared" si="41"/>
        <v>1.9646185266063738</v>
      </c>
      <c r="AH112">
        <f t="shared" si="48"/>
        <v>1.5827789662997334</v>
      </c>
      <c r="AJ112" s="61" t="s">
        <v>273</v>
      </c>
      <c r="AK112" s="105" t="s">
        <v>272</v>
      </c>
    </row>
    <row r="113" spans="1:37" ht="12.75" customHeight="1" x14ac:dyDescent="0.2">
      <c r="A113" s="113">
        <f t="shared" si="1"/>
        <v>32.816166666666668</v>
      </c>
      <c r="B113" s="3">
        <f t="shared" si="3"/>
        <v>2002</v>
      </c>
      <c r="C113" s="2">
        <v>35.259</v>
      </c>
      <c r="D113" s="2">
        <v>18.036000000000001</v>
      </c>
      <c r="E113" s="2">
        <v>19.696999999999999</v>
      </c>
      <c r="F113" s="2">
        <v>41.664999999999999</v>
      </c>
      <c r="G113" s="2">
        <v>40.716000000000001</v>
      </c>
      <c r="H113" s="2">
        <v>41.524000000000001</v>
      </c>
      <c r="I113" s="114">
        <f t="shared" si="27"/>
        <v>2.2052464000000005</v>
      </c>
      <c r="J113">
        <f t="shared" si="28"/>
        <v>2.3694048000000003</v>
      </c>
      <c r="K113">
        <f t="shared" si="29"/>
        <v>1.2120192000000001</v>
      </c>
      <c r="L113">
        <f t="shared" si="30"/>
        <v>1.3236384000000001</v>
      </c>
      <c r="M113">
        <f t="shared" si="31"/>
        <v>2.7998880000000002</v>
      </c>
      <c r="N113">
        <f t="shared" si="32"/>
        <v>2.7361152</v>
      </c>
      <c r="O113">
        <f t="shared" si="33"/>
        <v>2.7904128000000004</v>
      </c>
      <c r="Q113">
        <f t="shared" si="42"/>
        <v>2.9425207893408349</v>
      </c>
      <c r="R113">
        <f t="shared" si="38"/>
        <v>2.6264709866760434</v>
      </c>
      <c r="S113">
        <f t="shared" si="34"/>
        <v>2.6655453155680577</v>
      </c>
      <c r="U113">
        <f t="shared" si="43"/>
        <v>3.5310249472090018</v>
      </c>
      <c r="V113">
        <f t="shared" si="39"/>
        <v>3.1517651840112522</v>
      </c>
      <c r="W113">
        <f t="shared" si="35"/>
        <v>3.198654378681669</v>
      </c>
      <c r="X113">
        <v>2.7361152</v>
      </c>
      <c r="Y113">
        <f t="shared" si="44"/>
        <v>1.5471416728935674</v>
      </c>
      <c r="Z113">
        <f t="shared" si="45"/>
        <v>1.5145990911169593</v>
      </c>
      <c r="AA113">
        <f t="shared" si="46"/>
        <v>1.6297054548226124</v>
      </c>
      <c r="AB113">
        <v>1.2120192000000001</v>
      </c>
      <c r="AC113">
        <f t="shared" si="36"/>
        <v>0.41768625482261235</v>
      </c>
      <c r="AD113">
        <f t="shared" si="40"/>
        <v>0.30257989111695927</v>
      </c>
      <c r="AE113">
        <f t="shared" si="47"/>
        <v>0.33512247289356734</v>
      </c>
      <c r="AF113">
        <f t="shared" si="37"/>
        <v>0.46253917868166905</v>
      </c>
      <c r="AG113">
        <f t="shared" si="41"/>
        <v>0.41564998401125219</v>
      </c>
      <c r="AH113">
        <f t="shared" si="48"/>
        <v>0.79490974720900187</v>
      </c>
      <c r="AI113" s="1" t="s">
        <v>24</v>
      </c>
      <c r="AJ113">
        <v>2.0540415653165875</v>
      </c>
    </row>
    <row r="114" spans="1:37" ht="12.75" customHeight="1" x14ac:dyDescent="0.2">
      <c r="A114" s="113">
        <f t="shared" si="1"/>
        <v>41.4</v>
      </c>
      <c r="B114" s="2">
        <v>2003</v>
      </c>
      <c r="C114" s="2">
        <v>34.5</v>
      </c>
      <c r="D114" s="2">
        <v>18.2</v>
      </c>
      <c r="E114" s="2">
        <v>23.6</v>
      </c>
      <c r="F114" s="2">
        <v>51.6</v>
      </c>
      <c r="G114" s="2">
        <v>59.5</v>
      </c>
      <c r="H114" s="2">
        <v>61</v>
      </c>
      <c r="I114" s="114">
        <f t="shared" si="27"/>
        <v>2.7820800000000006</v>
      </c>
      <c r="J114">
        <f t="shared" si="28"/>
        <v>2.3184</v>
      </c>
      <c r="K114">
        <f t="shared" si="29"/>
        <v>1.2230400000000001</v>
      </c>
      <c r="L114">
        <f t="shared" si="30"/>
        <v>1.58592</v>
      </c>
      <c r="M114">
        <f t="shared" si="31"/>
        <v>3.4675200000000004</v>
      </c>
      <c r="N114">
        <f t="shared" si="32"/>
        <v>3.9984000000000006</v>
      </c>
      <c r="O114">
        <f t="shared" si="33"/>
        <v>4.0992000000000006</v>
      </c>
      <c r="Q114">
        <f t="shared" si="42"/>
        <v>2.6483998293408346</v>
      </c>
      <c r="R114">
        <f t="shared" si="38"/>
        <v>2.6831877866760432</v>
      </c>
      <c r="S114">
        <f t="shared" si="34"/>
        <v>2.3938659081365858</v>
      </c>
      <c r="U114">
        <f t="shared" si="43"/>
        <v>3.1780797952090016</v>
      </c>
      <c r="V114">
        <f t="shared" si="39"/>
        <v>3.2198253440112516</v>
      </c>
      <c r="W114">
        <f t="shared" si="35"/>
        <v>2.8726390897639029</v>
      </c>
      <c r="X114">
        <v>3.9984000000000006</v>
      </c>
      <c r="Y114">
        <f t="shared" si="44"/>
        <v>1.5025638808935675</v>
      </c>
      <c r="Z114">
        <f t="shared" si="45"/>
        <v>1.5858848511169594</v>
      </c>
      <c r="AA114">
        <f t="shared" si="46"/>
        <v>1.4075054764331705</v>
      </c>
      <c r="AB114">
        <v>1.2230400000000001</v>
      </c>
      <c r="AC114">
        <f t="shared" si="36"/>
        <v>0.18446547643317035</v>
      </c>
      <c r="AD114">
        <f t="shared" si="40"/>
        <v>0.3628448511169593</v>
      </c>
      <c r="AE114">
        <f t="shared" si="47"/>
        <v>0.27952388089356739</v>
      </c>
      <c r="AF114">
        <f t="shared" si="37"/>
        <v>1.1257609102360977</v>
      </c>
      <c r="AG114">
        <f t="shared" si="41"/>
        <v>0.77857465598874898</v>
      </c>
      <c r="AH114">
        <f t="shared" si="48"/>
        <v>0.82032020479099899</v>
      </c>
      <c r="AI114" s="1" t="s">
        <v>25</v>
      </c>
      <c r="AJ114">
        <v>1.0390138139976561</v>
      </c>
    </row>
    <row r="115" spans="1:37" ht="12.75" customHeight="1" x14ac:dyDescent="0.2">
      <c r="A115" s="113">
        <f t="shared" si="1"/>
        <v>45.738368902439028</v>
      </c>
      <c r="B115" s="2">
        <v>2004</v>
      </c>
      <c r="C115" s="2">
        <v>60.536890243902441</v>
      </c>
      <c r="D115" s="2">
        <v>18.924695121951224</v>
      </c>
      <c r="E115" s="2">
        <v>19.478048780487811</v>
      </c>
      <c r="F115" s="2">
        <v>54.671341463414635</v>
      </c>
      <c r="G115" s="2">
        <v>55.556707317073169</v>
      </c>
      <c r="H115" s="2">
        <v>65.262530487804867</v>
      </c>
      <c r="I115" s="114">
        <f t="shared" si="27"/>
        <v>3.0736183902439027</v>
      </c>
      <c r="J115">
        <f t="shared" si="28"/>
        <v>4.0680790243902445</v>
      </c>
      <c r="K115">
        <f t="shared" si="29"/>
        <v>1.2717395121951225</v>
      </c>
      <c r="L115">
        <f t="shared" si="30"/>
        <v>1.308924878048781</v>
      </c>
      <c r="M115">
        <f t="shared" si="31"/>
        <v>3.6739141463414637</v>
      </c>
      <c r="N115">
        <f t="shared" si="32"/>
        <v>3.7334107317073175</v>
      </c>
      <c r="O115">
        <f t="shared" si="33"/>
        <v>4.385642048780487</v>
      </c>
      <c r="Q115">
        <f t="shared" si="42"/>
        <v>2.9462302293408347</v>
      </c>
      <c r="R115">
        <f t="shared" si="38"/>
        <v>2.7949994311024393</v>
      </c>
      <c r="S115">
        <f t="shared" si="34"/>
        <v>2.8728288249756098</v>
      </c>
      <c r="U115">
        <f t="shared" si="43"/>
        <v>3.5354762752090014</v>
      </c>
      <c r="V115">
        <f t="shared" si="39"/>
        <v>3.353999317322927</v>
      </c>
      <c r="W115">
        <f t="shared" si="35"/>
        <v>3.4473945899707314</v>
      </c>
      <c r="X115">
        <v>3.7334107317073175</v>
      </c>
      <c r="Y115">
        <f t="shared" si="44"/>
        <v>1.5622374808935675</v>
      </c>
      <c r="Z115">
        <f t="shared" si="45"/>
        <v>1.4225411073248779</v>
      </c>
      <c r="AA115">
        <f t="shared" si="46"/>
        <v>1.2920781461853659</v>
      </c>
      <c r="AB115">
        <v>1.2717395121951225</v>
      </c>
      <c r="AC115">
        <f t="shared" si="36"/>
        <v>2.0338633990243382E-2</v>
      </c>
      <c r="AD115">
        <f t="shared" si="40"/>
        <v>0.15080159512975544</v>
      </c>
      <c r="AE115">
        <f t="shared" si="47"/>
        <v>0.29049796869844502</v>
      </c>
      <c r="AF115">
        <f t="shared" si="37"/>
        <v>0.28601614173658607</v>
      </c>
      <c r="AG115">
        <f t="shared" si="41"/>
        <v>0.37941141438439052</v>
      </c>
      <c r="AH115">
        <f t="shared" si="48"/>
        <v>0.19793445649831609</v>
      </c>
      <c r="AI115" s="1" t="s">
        <v>26</v>
      </c>
      <c r="AJ115">
        <v>1.2435672061546486</v>
      </c>
    </row>
    <row r="116" spans="1:37" ht="12.75" customHeight="1" x14ac:dyDescent="0.2">
      <c r="A116" s="113">
        <f t="shared" si="1"/>
        <v>32.166666666666664</v>
      </c>
      <c r="B116" s="2">
        <v>2005</v>
      </c>
      <c r="C116" s="2">
        <v>44</v>
      </c>
      <c r="D116" s="2">
        <v>18</v>
      </c>
      <c r="E116" s="2">
        <v>18</v>
      </c>
      <c r="F116" s="2">
        <v>31</v>
      </c>
      <c r="G116" s="2">
        <v>38</v>
      </c>
      <c r="H116" s="2">
        <v>44</v>
      </c>
      <c r="I116" s="114">
        <f t="shared" si="27"/>
        <v>2.1616</v>
      </c>
      <c r="J116">
        <f t="shared" si="28"/>
        <v>2.9568000000000003</v>
      </c>
      <c r="K116">
        <f t="shared" si="29"/>
        <v>1.2096000000000002</v>
      </c>
      <c r="L116">
        <f t="shared" si="30"/>
        <v>1.2096000000000002</v>
      </c>
      <c r="M116">
        <f t="shared" si="31"/>
        <v>2.0832000000000002</v>
      </c>
      <c r="N116">
        <f t="shared" si="32"/>
        <v>2.5536000000000003</v>
      </c>
      <c r="O116">
        <f t="shared" si="33"/>
        <v>2.9568000000000003</v>
      </c>
      <c r="Q116">
        <f t="shared" si="42"/>
        <v>2.9826816912234149</v>
      </c>
      <c r="R116">
        <f t="shared" si="38"/>
        <v>3.0879743016585368</v>
      </c>
      <c r="S116">
        <f t="shared" si="34"/>
        <v>3.4893086439024397</v>
      </c>
      <c r="U116">
        <f t="shared" si="43"/>
        <v>3.5792180294680978</v>
      </c>
      <c r="V116">
        <f t="shared" si="39"/>
        <v>3.705569161990244</v>
      </c>
      <c r="W116">
        <f t="shared" si="35"/>
        <v>4.1871703726829272</v>
      </c>
      <c r="X116">
        <v>2.5536000000000003</v>
      </c>
      <c r="Y116">
        <f t="shared" si="44"/>
        <v>1.4432503687867317</v>
      </c>
      <c r="Z116">
        <f t="shared" si="45"/>
        <v>1.3505804632975611</v>
      </c>
      <c r="AA116">
        <f t="shared" si="46"/>
        <v>1.4827194848780489</v>
      </c>
      <c r="AB116">
        <v>1.2096000000000002</v>
      </c>
      <c r="AC116">
        <f t="shared" si="36"/>
        <v>0.27311948487804871</v>
      </c>
      <c r="AD116">
        <f t="shared" si="40"/>
        <v>0.14098046329756087</v>
      </c>
      <c r="AE116">
        <f t="shared" si="47"/>
        <v>0.23365036878673151</v>
      </c>
      <c r="AF116">
        <f t="shared" si="37"/>
        <v>1.6335703726829269</v>
      </c>
      <c r="AG116">
        <f t="shared" si="41"/>
        <v>1.1519691619902437</v>
      </c>
      <c r="AH116">
        <f t="shared" si="48"/>
        <v>1.0256180294680974</v>
      </c>
      <c r="AI116" s="1" t="s">
        <v>27</v>
      </c>
      <c r="AJ116">
        <v>2.3333079876784644</v>
      </c>
    </row>
    <row r="117" spans="1:37" ht="12.75" customHeight="1" x14ac:dyDescent="0.2">
      <c r="A117" s="113">
        <f t="shared" si="1"/>
        <v>35.335519885362217</v>
      </c>
      <c r="B117" s="2">
        <v>2006</v>
      </c>
      <c r="C117" s="2">
        <v>33.111978098331775</v>
      </c>
      <c r="D117" s="2">
        <v>21.052994990112062</v>
      </c>
      <c r="E117" s="2">
        <v>22.811939697224567</v>
      </c>
      <c r="F117" s="2">
        <v>43.634205134156346</v>
      </c>
      <c r="G117" s="2">
        <v>45.082316646933471</v>
      </c>
      <c r="H117" s="2">
        <v>46.319684745415088</v>
      </c>
      <c r="I117" s="114">
        <f t="shared" si="27"/>
        <v>2.3745469362963409</v>
      </c>
      <c r="J117">
        <f t="shared" si="28"/>
        <v>2.2251249282078955</v>
      </c>
      <c r="K117">
        <f t="shared" si="29"/>
        <v>1.4147612633355309</v>
      </c>
      <c r="L117">
        <f t="shared" si="30"/>
        <v>1.5329623476534913</v>
      </c>
      <c r="M117">
        <f t="shared" si="31"/>
        <v>2.9322185850153071</v>
      </c>
      <c r="N117">
        <f t="shared" si="32"/>
        <v>3.0295316786739295</v>
      </c>
      <c r="O117">
        <f t="shared" si="33"/>
        <v>3.1126828148918944</v>
      </c>
      <c r="Q117">
        <f t="shared" si="42"/>
        <v>2.9810994413268297</v>
      </c>
      <c r="R117">
        <f t="shared" si="38"/>
        <v>3.2553814829268299</v>
      </c>
      <c r="S117">
        <f t="shared" si="34"/>
        <v>3.4284702439024399</v>
      </c>
      <c r="U117">
        <f t="shared" si="43"/>
        <v>3.5773193295921955</v>
      </c>
      <c r="V117">
        <f t="shared" si="39"/>
        <v>3.9064577795121957</v>
      </c>
      <c r="W117">
        <f t="shared" si="35"/>
        <v>4.1141642926829274</v>
      </c>
      <c r="X117">
        <v>3.0295316786739295</v>
      </c>
      <c r="Y117">
        <f t="shared" si="44"/>
        <v>1.3707683706380489</v>
      </c>
      <c r="Z117">
        <f t="shared" si="45"/>
        <v>1.474919613658537</v>
      </c>
      <c r="AA117">
        <f t="shared" si="46"/>
        <v>1.4817518048780491</v>
      </c>
      <c r="AB117">
        <v>1.4147612633355309</v>
      </c>
      <c r="AC117">
        <f t="shared" si="36"/>
        <v>6.6990541542518267E-2</v>
      </c>
      <c r="AD117">
        <f t="shared" si="40"/>
        <v>6.0158350323006093E-2</v>
      </c>
      <c r="AE117">
        <f t="shared" si="47"/>
        <v>4.3992892697481967E-2</v>
      </c>
      <c r="AF117">
        <f t="shared" si="37"/>
        <v>1.0846326140089979</v>
      </c>
      <c r="AG117">
        <f t="shared" si="41"/>
        <v>0.87692610083826628</v>
      </c>
      <c r="AH117">
        <f t="shared" si="48"/>
        <v>0.54778765091826598</v>
      </c>
      <c r="AI117" s="1" t="s">
        <v>28</v>
      </c>
      <c r="AJ117">
        <v>2.3551710146336506</v>
      </c>
    </row>
    <row r="118" spans="1:37" ht="12.75" customHeight="1" x14ac:dyDescent="0.2">
      <c r="A118" s="113">
        <f t="shared" si="1"/>
        <v>3.9091666666666662</v>
      </c>
      <c r="B118" s="2">
        <v>2007</v>
      </c>
      <c r="C118" s="2">
        <v>2.95</v>
      </c>
      <c r="D118" s="2">
        <v>1.72</v>
      </c>
      <c r="E118" s="2">
        <v>1.0780000000000001</v>
      </c>
      <c r="F118" s="2">
        <v>6.0679999999999996</v>
      </c>
      <c r="G118" s="2">
        <v>4.7889999999999997</v>
      </c>
      <c r="H118" s="2">
        <v>6.85</v>
      </c>
      <c r="I118" s="114">
        <f t="shared" si="27"/>
        <v>0.26269600000000004</v>
      </c>
      <c r="J118">
        <f t="shared" si="28"/>
        <v>0.19824</v>
      </c>
      <c r="K118">
        <f t="shared" si="29"/>
        <v>0.11558400000000002</v>
      </c>
      <c r="L118">
        <f t="shared" si="30"/>
        <v>7.2441600000000009E-2</v>
      </c>
      <c r="M118">
        <f t="shared" si="31"/>
        <v>0.40776960000000001</v>
      </c>
      <c r="N118">
        <f t="shared" si="32"/>
        <v>0.32182080000000002</v>
      </c>
      <c r="O118">
        <f t="shared" si="33"/>
        <v>0.46032000000000006</v>
      </c>
      <c r="Q118">
        <f t="shared" si="42"/>
        <v>3.2102115220762499</v>
      </c>
      <c r="R118">
        <f t="shared" si="38"/>
        <v>3.3287356025953123</v>
      </c>
      <c r="S118">
        <f t="shared" si="34"/>
        <v>3.1055141367937491</v>
      </c>
      <c r="U118">
        <f t="shared" si="43"/>
        <v>3.8522538264914998</v>
      </c>
      <c r="V118">
        <f t="shared" si="39"/>
        <v>3.9944827231143747</v>
      </c>
      <c r="W118">
        <f t="shared" si="35"/>
        <v>3.7266169641524987</v>
      </c>
      <c r="X118">
        <v>0.32182080000000002</v>
      </c>
      <c r="Y118">
        <f t="shared" si="44"/>
        <v>1.5194783941273569</v>
      </c>
      <c r="Z118">
        <f t="shared" si="45"/>
        <v>1.5357422326591961</v>
      </c>
      <c r="AA118">
        <f t="shared" si="46"/>
        <v>1.5584403102122615</v>
      </c>
      <c r="AB118">
        <v>0.11558400000000002</v>
      </c>
      <c r="AC118">
        <f t="shared" si="36"/>
        <v>1.4428563102122616</v>
      </c>
      <c r="AD118">
        <f t="shared" si="40"/>
        <v>1.4201582326591962</v>
      </c>
      <c r="AE118">
        <f t="shared" si="47"/>
        <v>1.4038943941273567</v>
      </c>
      <c r="AF118">
        <f t="shared" si="37"/>
        <v>3.4047961641524989</v>
      </c>
      <c r="AG118">
        <f t="shared" si="41"/>
        <v>3.6726619231143749</v>
      </c>
      <c r="AH118">
        <f t="shared" si="48"/>
        <v>3.5304330264915</v>
      </c>
      <c r="AI118" s="1" t="s">
        <v>29</v>
      </c>
      <c r="AJ118">
        <v>2.455031015401159</v>
      </c>
    </row>
    <row r="119" spans="1:37" ht="12.75" customHeight="1" x14ac:dyDescent="0.2">
      <c r="A119" s="113">
        <f t="shared" si="1"/>
        <v>42.8735</v>
      </c>
      <c r="B119" s="1">
        <v>2008</v>
      </c>
      <c r="C119" s="2">
        <v>51.69</v>
      </c>
      <c r="D119" s="2">
        <v>27.135999999999999</v>
      </c>
      <c r="E119" s="2">
        <v>38.021999999999998</v>
      </c>
      <c r="F119" s="2">
        <v>45.706000000000003</v>
      </c>
      <c r="G119" s="2">
        <v>45.856999999999999</v>
      </c>
      <c r="H119" s="2">
        <v>48.83</v>
      </c>
      <c r="I119" s="114">
        <f t="shared" si="27"/>
        <v>2.8810992</v>
      </c>
      <c r="J119">
        <f t="shared" si="28"/>
        <v>3.4735679999999998</v>
      </c>
      <c r="K119">
        <f t="shared" si="29"/>
        <v>1.8235391999999999</v>
      </c>
      <c r="L119">
        <f t="shared" si="30"/>
        <v>2.5550783999999997</v>
      </c>
      <c r="M119">
        <f t="shared" si="31"/>
        <v>3.0714432000000005</v>
      </c>
      <c r="N119">
        <f t="shared" si="32"/>
        <v>3.0815904000000005</v>
      </c>
      <c r="O119">
        <f t="shared" si="33"/>
        <v>3.2813760000000003</v>
      </c>
      <c r="Q119">
        <f t="shared" si="42"/>
        <v>2.7273526420762497</v>
      </c>
      <c r="R119">
        <f t="shared" si="38"/>
        <v>2.4095908025953117</v>
      </c>
      <c r="S119">
        <f t="shared" si="34"/>
        <v>1.9683174928913099</v>
      </c>
      <c r="U119">
        <f t="shared" si="43"/>
        <v>3.2728231704914994</v>
      </c>
      <c r="V119">
        <f t="shared" si="39"/>
        <v>2.891508963114374</v>
      </c>
      <c r="W119">
        <f t="shared" si="35"/>
        <v>2.3619809914695717</v>
      </c>
      <c r="X119">
        <v>3.0815904000000005</v>
      </c>
      <c r="Y119">
        <f t="shared" si="44"/>
        <v>1.2563339461273568</v>
      </c>
      <c r="Z119">
        <f t="shared" si="45"/>
        <v>1.2035054326591961</v>
      </c>
      <c r="AA119">
        <f t="shared" si="46"/>
        <v>1.0959781053342126</v>
      </c>
      <c r="AB119">
        <v>1.8235391999999999</v>
      </c>
      <c r="AC119">
        <f t="shared" si="36"/>
        <v>0.72756109466578733</v>
      </c>
      <c r="AD119">
        <f t="shared" si="40"/>
        <v>0.62003376734080384</v>
      </c>
      <c r="AE119">
        <f t="shared" si="47"/>
        <v>0.56720525387264309</v>
      </c>
      <c r="AF119">
        <f t="shared" si="37"/>
        <v>0.71960940853042876</v>
      </c>
      <c r="AG119">
        <f t="shared" si="41"/>
        <v>0.19008143688562651</v>
      </c>
      <c r="AH119">
        <f t="shared" si="48"/>
        <v>0.19123277049149889</v>
      </c>
    </row>
    <row r="120" spans="1:37" ht="12.75" customHeight="1" x14ac:dyDescent="0.2">
      <c r="A120" s="113">
        <f t="shared" si="1"/>
        <v>4.6616666666666662</v>
      </c>
      <c r="B120" s="1">
        <v>2009</v>
      </c>
      <c r="C120" s="21">
        <v>2.48</v>
      </c>
      <c r="D120" s="21">
        <v>4.91</v>
      </c>
      <c r="E120" s="21">
        <v>4.38</v>
      </c>
      <c r="F120" s="21">
        <v>2.61</v>
      </c>
      <c r="G120" s="21">
        <v>8.27</v>
      </c>
      <c r="H120" s="21">
        <v>5.32</v>
      </c>
      <c r="I120" s="114">
        <f t="shared" si="27"/>
        <v>0.31326399999999999</v>
      </c>
      <c r="J120">
        <f t="shared" si="28"/>
        <v>0.16665600000000003</v>
      </c>
      <c r="K120">
        <f t="shared" si="29"/>
        <v>0.32995200000000008</v>
      </c>
      <c r="L120">
        <f t="shared" si="30"/>
        <v>0.29433599999999999</v>
      </c>
      <c r="M120">
        <f t="shared" si="31"/>
        <v>0.17539200000000002</v>
      </c>
      <c r="N120">
        <f t="shared" si="32"/>
        <v>0.55574400000000002</v>
      </c>
      <c r="O120">
        <f t="shared" si="33"/>
        <v>0.3575040000000001</v>
      </c>
      <c r="Q120">
        <f t="shared" si="42"/>
        <v>2.5439907220762494</v>
      </c>
      <c r="R120">
        <f t="shared" si="38"/>
        <v>2.2466357196684825</v>
      </c>
      <c r="S120">
        <f t="shared" si="34"/>
        <v>2.1443142928913099</v>
      </c>
      <c r="U120">
        <f t="shared" si="43"/>
        <v>3.0527888664914991</v>
      </c>
      <c r="V120">
        <f t="shared" si="39"/>
        <v>2.6959628636021788</v>
      </c>
      <c r="W120">
        <f t="shared" si="35"/>
        <v>2.5731771514695718</v>
      </c>
      <c r="X120">
        <v>0.55574400000000002</v>
      </c>
      <c r="Y120">
        <f t="shared" si="44"/>
        <v>1.4004537541273567</v>
      </c>
      <c r="Z120">
        <f t="shared" si="45"/>
        <v>1.3690453390006592</v>
      </c>
      <c r="AA120">
        <f t="shared" si="46"/>
        <v>1.3415537853342123</v>
      </c>
      <c r="AB120">
        <v>0.32995200000000008</v>
      </c>
      <c r="AC120">
        <f t="shared" si="36"/>
        <v>1.0116017853342123</v>
      </c>
      <c r="AD120">
        <f t="shared" si="40"/>
        <v>1.0390933390006591</v>
      </c>
      <c r="AE120">
        <f t="shared" si="47"/>
        <v>1.0705017541273567</v>
      </c>
      <c r="AF120">
        <f t="shared" si="37"/>
        <v>2.0174331514695716</v>
      </c>
      <c r="AG120">
        <f t="shared" si="41"/>
        <v>2.1402188636021791</v>
      </c>
      <c r="AH120">
        <f t="shared" si="48"/>
        <v>2.4970448664914988</v>
      </c>
    </row>
    <row r="121" spans="1:37" ht="12.75" customHeight="1" x14ac:dyDescent="0.2">
      <c r="A121" s="113">
        <f t="shared" si="1"/>
        <v>31.628583295980004</v>
      </c>
      <c r="B121" s="1">
        <v>2010</v>
      </c>
      <c r="C121" s="2">
        <v>34.426270772685001</v>
      </c>
      <c r="D121" s="2">
        <v>18.518178246727498</v>
      </c>
      <c r="E121" s="2">
        <v>24.411951305279995</v>
      </c>
      <c r="F121" s="2">
        <v>35.676356042002496</v>
      </c>
      <c r="G121" s="2">
        <v>37.017678177810005</v>
      </c>
      <c r="H121" s="2">
        <v>39.721065231375015</v>
      </c>
      <c r="I121" s="114">
        <f t="shared" si="27"/>
        <v>2.1254407974898566</v>
      </c>
      <c r="J121">
        <f t="shared" si="28"/>
        <v>2.3134453959244321</v>
      </c>
      <c r="K121">
        <f t="shared" si="29"/>
        <v>1.244421578180088</v>
      </c>
      <c r="L121">
        <f t="shared" si="30"/>
        <v>1.6404831277148157</v>
      </c>
      <c r="M121">
        <f t="shared" si="31"/>
        <v>2.3974511260225682</v>
      </c>
      <c r="N121">
        <f t="shared" si="32"/>
        <v>2.4875879735488327</v>
      </c>
      <c r="O121">
        <f t="shared" si="33"/>
        <v>2.6692555835484009</v>
      </c>
      <c r="Q121">
        <f t="shared" si="42"/>
        <v>1.9084573757347862</v>
      </c>
      <c r="R121">
        <f t="shared" si="38"/>
        <v>1.7471717196684824</v>
      </c>
      <c r="S121">
        <f t="shared" si="34"/>
        <v>1.3197184000000002</v>
      </c>
      <c r="U121">
        <f t="shared" si="43"/>
        <v>2.2901488508817436</v>
      </c>
      <c r="V121">
        <f t="shared" si="39"/>
        <v>2.0966060636021786</v>
      </c>
      <c r="W121">
        <f t="shared" si="35"/>
        <v>1.5836620800000001</v>
      </c>
      <c r="X121">
        <v>2.4875879735488327</v>
      </c>
      <c r="Y121">
        <f t="shared" si="44"/>
        <v>1.1744247512005275</v>
      </c>
      <c r="Z121">
        <f t="shared" si="45"/>
        <v>1.1051509390006591</v>
      </c>
      <c r="AA121">
        <f t="shared" si="46"/>
        <v>0.90763007999999989</v>
      </c>
      <c r="AB121">
        <v>1.244421578180088</v>
      </c>
      <c r="AC121">
        <f t="shared" si="36"/>
        <v>0.33679149818008813</v>
      </c>
      <c r="AD121">
        <f t="shared" si="40"/>
        <v>0.13927063917942895</v>
      </c>
      <c r="AE121">
        <f t="shared" si="47"/>
        <v>6.9996826979560556E-2</v>
      </c>
      <c r="AF121">
        <f t="shared" si="37"/>
        <v>0.90392589354883257</v>
      </c>
      <c r="AG121">
        <f t="shared" si="41"/>
        <v>0.39098190994665405</v>
      </c>
      <c r="AH121">
        <f t="shared" si="48"/>
        <v>0.19743912266708907</v>
      </c>
      <c r="AJ121" s="61" t="s">
        <v>273</v>
      </c>
      <c r="AK121" s="105" t="s">
        <v>275</v>
      </c>
    </row>
    <row r="122" spans="1:37" ht="12.75" customHeight="1" x14ac:dyDescent="0.2">
      <c r="A122" s="113">
        <f t="shared" si="1"/>
        <v>17.653851035255773</v>
      </c>
      <c r="B122" s="1">
        <v>2011</v>
      </c>
      <c r="C122" s="2">
        <v>19.148468526000002</v>
      </c>
      <c r="D122" s="2">
        <v>6.4270760533269238</v>
      </c>
      <c r="E122" s="2">
        <v>8.4494429871161572</v>
      </c>
      <c r="F122" s="2">
        <v>23.147570857569235</v>
      </c>
      <c r="G122" s="2">
        <v>23.818030269583847</v>
      </c>
      <c r="H122" s="2">
        <v>24.932517517938461</v>
      </c>
      <c r="I122" s="114">
        <f t="shared" si="27"/>
        <v>1.1863387895691879</v>
      </c>
      <c r="J122">
        <f t="shared" si="28"/>
        <v>1.2867770849472004</v>
      </c>
      <c r="K122">
        <f t="shared" si="29"/>
        <v>0.43189951078356931</v>
      </c>
      <c r="L122">
        <f t="shared" si="30"/>
        <v>0.56780256873420576</v>
      </c>
      <c r="M122">
        <f t="shared" si="31"/>
        <v>1.5555167616286529</v>
      </c>
      <c r="N122">
        <f t="shared" si="32"/>
        <v>1.6005716341160345</v>
      </c>
      <c r="O122">
        <f t="shared" si="33"/>
        <v>1.675465177205465</v>
      </c>
      <c r="Q122">
        <f t="shared" si="42"/>
        <v>1.8952549704445523</v>
      </c>
      <c r="R122">
        <f t="shared" si="38"/>
        <v>1.6116857933872084</v>
      </c>
      <c r="S122">
        <f t="shared" si="34"/>
        <v>2.0416407911829442</v>
      </c>
      <c r="U122">
        <f t="shared" si="43"/>
        <v>2.2743059645334625</v>
      </c>
      <c r="V122">
        <f t="shared" si="39"/>
        <v>1.9340229520646499</v>
      </c>
      <c r="W122">
        <f t="shared" si="35"/>
        <v>2.4499689494195329</v>
      </c>
      <c r="X122">
        <v>1.6005716341160345</v>
      </c>
      <c r="Y122">
        <f t="shared" si="44"/>
        <v>1.1827819299637485</v>
      </c>
      <c r="Z122">
        <f t="shared" si="45"/>
        <v>1.0540490334540265</v>
      </c>
      <c r="AA122">
        <f t="shared" si="46"/>
        <v>1.3591651112720353</v>
      </c>
      <c r="AB122">
        <v>0.43189951078356931</v>
      </c>
      <c r="AC122">
        <f t="shared" si="36"/>
        <v>0.92726560048846607</v>
      </c>
      <c r="AD122">
        <f t="shared" si="40"/>
        <v>0.6221495226704572</v>
      </c>
      <c r="AE122">
        <f t="shared" si="47"/>
        <v>0.75088241918017928</v>
      </c>
      <c r="AF122">
        <f t="shared" si="37"/>
        <v>0.84939731530349838</v>
      </c>
      <c r="AG122">
        <f t="shared" si="41"/>
        <v>0.33345131794861538</v>
      </c>
      <c r="AH122">
        <f t="shared" si="48"/>
        <v>0.67373433041742792</v>
      </c>
      <c r="AI122" s="1" t="s">
        <v>24</v>
      </c>
      <c r="AJ122">
        <v>1.2102720000000002</v>
      </c>
    </row>
    <row r="123" spans="1:37" ht="12.75" customHeight="1" x14ac:dyDescent="0.2">
      <c r="A123" s="113">
        <f t="shared" si="1"/>
        <v>34.991666666666667</v>
      </c>
      <c r="B123" s="1">
        <v>2012</v>
      </c>
      <c r="C123" s="2">
        <v>39.520000000000003</v>
      </c>
      <c r="D123" s="2">
        <v>15.22</v>
      </c>
      <c r="E123" s="2">
        <v>19.41</v>
      </c>
      <c r="F123" s="2">
        <v>44.37</v>
      </c>
      <c r="G123" s="2">
        <v>46.67</v>
      </c>
      <c r="H123" s="2">
        <v>44.76</v>
      </c>
      <c r="I123" s="114">
        <f t="shared" si="27"/>
        <v>2.3514400000000002</v>
      </c>
      <c r="J123">
        <f t="shared" si="28"/>
        <v>2.6557440000000008</v>
      </c>
      <c r="K123">
        <f t="shared" si="29"/>
        <v>1.0227840000000001</v>
      </c>
      <c r="L123">
        <f t="shared" si="30"/>
        <v>1.3043520000000002</v>
      </c>
      <c r="M123">
        <f t="shared" si="31"/>
        <v>2.9816640000000003</v>
      </c>
      <c r="N123">
        <f t="shared" si="32"/>
        <v>3.1362240000000008</v>
      </c>
      <c r="O123">
        <f t="shared" si="33"/>
        <v>3.0078720000000003</v>
      </c>
      <c r="Q123">
        <f t="shared" si="42"/>
        <v>1.6094629615329736</v>
      </c>
      <c r="R123">
        <f t="shared" si="38"/>
        <v>1.9313735019162168</v>
      </c>
      <c r="S123">
        <f t="shared" si="34"/>
        <v>1.5479678692216225</v>
      </c>
      <c r="U123">
        <f t="shared" si="43"/>
        <v>1.9313555538395684</v>
      </c>
      <c r="V123">
        <f t="shared" si="39"/>
        <v>2.31764820229946</v>
      </c>
      <c r="W123">
        <f t="shared" si="35"/>
        <v>1.8575614430659471</v>
      </c>
      <c r="X123">
        <v>3.1362240000000008</v>
      </c>
      <c r="Y123">
        <f t="shared" si="44"/>
        <v>0.94689510935127774</v>
      </c>
      <c r="Z123">
        <f t="shared" si="45"/>
        <v>1.1489436866890972</v>
      </c>
      <c r="AA123">
        <f t="shared" si="46"/>
        <v>0.80250923558546294</v>
      </c>
      <c r="AB123">
        <v>1.0227840000000001</v>
      </c>
      <c r="AC123">
        <f t="shared" si="36"/>
        <v>0.22027476441453719</v>
      </c>
      <c r="AD123">
        <f t="shared" si="40"/>
        <v>0.12615968668909705</v>
      </c>
      <c r="AE123">
        <f t="shared" si="47"/>
        <v>7.5888890648722396E-2</v>
      </c>
      <c r="AF123">
        <f t="shared" si="37"/>
        <v>1.2786625569340537</v>
      </c>
      <c r="AG123">
        <f t="shared" si="41"/>
        <v>0.81857579770054079</v>
      </c>
      <c r="AH123">
        <f t="shared" si="48"/>
        <v>1.2048684461604324</v>
      </c>
      <c r="AI123" s="1" t="s">
        <v>25</v>
      </c>
      <c r="AJ123">
        <v>0.89644800000000013</v>
      </c>
    </row>
    <row r="124" spans="1:37" ht="12.75" customHeight="1" x14ac:dyDescent="0.2">
      <c r="A124" s="113">
        <f t="shared" si="1"/>
        <v>39.203333333333333</v>
      </c>
      <c r="B124" s="1">
        <v>2013</v>
      </c>
      <c r="C124" s="2">
        <v>42.56</v>
      </c>
      <c r="D124" s="2">
        <v>15.32</v>
      </c>
      <c r="E124" s="2">
        <v>22.68</v>
      </c>
      <c r="F124" s="2">
        <v>52.08</v>
      </c>
      <c r="G124" s="2">
        <v>49.43</v>
      </c>
      <c r="H124" s="2">
        <v>53.15</v>
      </c>
      <c r="I124" s="114">
        <f t="shared" si="27"/>
        <v>2.6344639999999999</v>
      </c>
      <c r="J124">
        <f t="shared" si="28"/>
        <v>2.8600320000000008</v>
      </c>
      <c r="K124">
        <f t="shared" si="29"/>
        <v>1.0295040000000002</v>
      </c>
      <c r="L124">
        <f t="shared" si="30"/>
        <v>1.5240959999999999</v>
      </c>
      <c r="M124">
        <f t="shared" si="31"/>
        <v>3.4997759999999998</v>
      </c>
      <c r="N124">
        <f t="shared" si="32"/>
        <v>3.3216960000000002</v>
      </c>
      <c r="O124">
        <f t="shared" si="33"/>
        <v>3.5716800000000002</v>
      </c>
      <c r="Q124">
        <f t="shared" si="42"/>
        <v>2.1723436015329733</v>
      </c>
      <c r="R124">
        <f t="shared" si="38"/>
        <v>1.945031901916217</v>
      </c>
      <c r="S124">
        <f t="shared" si="34"/>
        <v>2.4081278692216226</v>
      </c>
      <c r="U124">
        <f t="shared" si="43"/>
        <v>2.606812321839568</v>
      </c>
      <c r="V124">
        <f t="shared" si="39"/>
        <v>2.3340382822994603</v>
      </c>
      <c r="W124">
        <f t="shared" si="35"/>
        <v>2.8897534430659468</v>
      </c>
      <c r="X124">
        <v>3.3216960000000002</v>
      </c>
      <c r="Y124">
        <f t="shared" si="44"/>
        <v>1.1646231093512778</v>
      </c>
      <c r="Z124">
        <f t="shared" si="45"/>
        <v>0.90871712668909721</v>
      </c>
      <c r="AA124">
        <f t="shared" si="46"/>
        <v>1.0796420355854628</v>
      </c>
      <c r="AB124">
        <v>1.0295040000000002</v>
      </c>
      <c r="AC124">
        <f t="shared" si="36"/>
        <v>5.0138035585462593E-2</v>
      </c>
      <c r="AD124">
        <f t="shared" si="40"/>
        <v>0.12078687331090299</v>
      </c>
      <c r="AE124">
        <f t="shared" si="47"/>
        <v>0.13511910935127758</v>
      </c>
      <c r="AF124">
        <f t="shared" si="37"/>
        <v>0.43194255693405337</v>
      </c>
      <c r="AG124">
        <f t="shared" si="41"/>
        <v>0.98765771770053989</v>
      </c>
      <c r="AH124">
        <f t="shared" si="48"/>
        <v>0.71488367816043219</v>
      </c>
      <c r="AI124" s="1" t="s">
        <v>26</v>
      </c>
      <c r="AJ124">
        <v>1.2808320000000002</v>
      </c>
    </row>
    <row r="125" spans="1:37" ht="12.75" customHeight="1" x14ac:dyDescent="0.2">
      <c r="A125" s="113">
        <f t="shared" si="1"/>
        <v>28.094052889903846</v>
      </c>
      <c r="B125" s="1">
        <v>2014</v>
      </c>
      <c r="C125" s="2">
        <v>33.384755516538462</v>
      </c>
      <c r="D125" s="2">
        <v>17.285203808653844</v>
      </c>
      <c r="E125" s="2">
        <v>17.787166421538462</v>
      </c>
      <c r="F125" s="2">
        <v>32.950048496538457</v>
      </c>
      <c r="G125" s="2">
        <v>31.949733305769229</v>
      </c>
      <c r="H125" s="2">
        <v>35.207409790384617</v>
      </c>
      <c r="I125" s="114">
        <f t="shared" si="27"/>
        <v>1.8879203542015386</v>
      </c>
      <c r="J125">
        <f t="shared" si="28"/>
        <v>2.2434555707113848</v>
      </c>
      <c r="K125">
        <f t="shared" si="29"/>
        <v>1.1615656959415386</v>
      </c>
      <c r="L125">
        <f t="shared" si="30"/>
        <v>1.1952975835273847</v>
      </c>
      <c r="M125">
        <f t="shared" si="31"/>
        <v>2.2142432589673846</v>
      </c>
      <c r="N125">
        <f t="shared" si="32"/>
        <v>2.1470220781476925</v>
      </c>
      <c r="O125">
        <f t="shared" si="33"/>
        <v>2.3659379379138463</v>
      </c>
      <c r="Q125">
        <f t="shared" si="42"/>
        <v>2.2203647215329738</v>
      </c>
      <c r="R125">
        <f t="shared" si="38"/>
        <v>2.6365199019162171</v>
      </c>
      <c r="S125">
        <f t="shared" si="34"/>
        <v>2.6861638780386783</v>
      </c>
      <c r="U125">
        <f t="shared" si="43"/>
        <v>2.6644376658395683</v>
      </c>
      <c r="V125">
        <f t="shared" si="39"/>
        <v>3.1638238822994604</v>
      </c>
      <c r="W125">
        <f t="shared" si="35"/>
        <v>3.223396653646414</v>
      </c>
      <c r="X125">
        <v>2.1470220781476925</v>
      </c>
      <c r="Y125">
        <f t="shared" si="44"/>
        <v>0.97405466135127794</v>
      </c>
      <c r="Z125">
        <f t="shared" si="45"/>
        <v>1.1185827266890971</v>
      </c>
      <c r="AA125">
        <f t="shared" si="46"/>
        <v>0.9936750043134277</v>
      </c>
      <c r="AB125">
        <v>1.1615656959415386</v>
      </c>
      <c r="AC125">
        <f t="shared" si="36"/>
        <v>0.16789069162811088</v>
      </c>
      <c r="AD125">
        <f t="shared" si="40"/>
        <v>4.2982969252441494E-2</v>
      </c>
      <c r="AE125">
        <f t="shared" si="47"/>
        <v>0.18751103459026064</v>
      </c>
      <c r="AF125">
        <f t="shared" si="37"/>
        <v>1.0763745754987215</v>
      </c>
      <c r="AG125">
        <f t="shared" si="41"/>
        <v>1.0168018041517679</v>
      </c>
      <c r="AH125">
        <f t="shared" si="48"/>
        <v>0.51741558769187579</v>
      </c>
      <c r="AI125" s="1" t="s">
        <v>27</v>
      </c>
      <c r="AJ125">
        <v>1.3271999999999999</v>
      </c>
    </row>
    <row r="126" spans="1:37" ht="12.75" customHeight="1" x14ac:dyDescent="0.2">
      <c r="A126" s="113">
        <f>AVERAGE(C126:H126)</f>
        <v>46.374170551785994</v>
      </c>
      <c r="B126" s="1">
        <v>2015</v>
      </c>
      <c r="C126" s="4">
        <v>46.389474306175003</v>
      </c>
      <c r="D126" s="4">
        <v>27.025697793688</v>
      </c>
      <c r="E126" s="4">
        <v>26.024143361854001</v>
      </c>
      <c r="F126" s="4">
        <v>60.976270017124001</v>
      </c>
      <c r="G126" s="4">
        <v>57.588118777529992</v>
      </c>
      <c r="H126" s="4">
        <v>60.241319054344999</v>
      </c>
      <c r="I126" s="114">
        <f>(A126*60)*1.12/1000</f>
        <v>3.1163442610800192</v>
      </c>
      <c r="J126">
        <f>(C126*60)*1.12/1000</f>
        <v>3.1173726733749607</v>
      </c>
      <c r="K126">
        <f t="shared" si="29"/>
        <v>1.8161268917358337</v>
      </c>
      <c r="L126">
        <f t="shared" si="30"/>
        <v>1.748822433916589</v>
      </c>
      <c r="M126">
        <f t="shared" si="31"/>
        <v>4.0976053451507335</v>
      </c>
      <c r="N126">
        <f t="shared" si="32"/>
        <v>3.8699215818500159</v>
      </c>
      <c r="O126">
        <f t="shared" si="33"/>
        <v>4.0482166404519848</v>
      </c>
      <c r="Q126">
        <f t="shared" si="42"/>
        <v>2.538620337162512</v>
      </c>
      <c r="R126">
        <f t="shared" si="38"/>
        <v>2.5513784280659317</v>
      </c>
      <c r="S126">
        <f t="shared" si="34"/>
        <v>2.8683140260492315</v>
      </c>
      <c r="U126">
        <f t="shared" si="43"/>
        <v>3.0463444045950143</v>
      </c>
      <c r="V126">
        <f t="shared" si="39"/>
        <v>3.061654113679118</v>
      </c>
      <c r="W126">
        <f t="shared" si="35"/>
        <v>3.4419768312590775</v>
      </c>
      <c r="X126">
        <v>3.8699215818500159</v>
      </c>
      <c r="Y126">
        <f t="shared" si="44"/>
        <v>1.1736419483772469</v>
      </c>
      <c r="Z126">
        <f t="shared" si="45"/>
        <v>1.0937259620175324</v>
      </c>
      <c r="AA126">
        <f t="shared" si="46"/>
        <v>1.2855414783766155</v>
      </c>
      <c r="AB126">
        <v>1.8161268917358337</v>
      </c>
      <c r="AC126">
        <f t="shared" si="36"/>
        <v>0.53058541335921827</v>
      </c>
      <c r="AD126">
        <f t="shared" si="40"/>
        <v>0.72240092971830139</v>
      </c>
      <c r="AE126">
        <f t="shared" si="47"/>
        <v>0.64248494335858686</v>
      </c>
      <c r="AF126">
        <f t="shared" si="37"/>
        <v>0.42794475059093839</v>
      </c>
      <c r="AG126">
        <f t="shared" si="41"/>
        <v>0.8082674681708979</v>
      </c>
      <c r="AH126">
        <f t="shared" si="48"/>
        <v>0.82357717725500157</v>
      </c>
      <c r="AI126" s="1" t="s">
        <v>28</v>
      </c>
      <c r="AJ126">
        <v>1.3366080000000002</v>
      </c>
    </row>
    <row r="127" spans="1:37" ht="12.75" customHeight="1" x14ac:dyDescent="0.2">
      <c r="A127" s="113">
        <f>AVERAGE(C127:H127)</f>
        <v>38.587937142857143</v>
      </c>
      <c r="B127" s="1">
        <v>2016</v>
      </c>
      <c r="C127" s="4">
        <v>56.901805714285715</v>
      </c>
      <c r="D127" s="4">
        <v>17.473782857142858</v>
      </c>
      <c r="E127" s="4">
        <v>17.66046857142857</v>
      </c>
      <c r="F127" s="4">
        <v>39.241337142857148</v>
      </c>
      <c r="G127" s="4">
        <v>47.704422857142852</v>
      </c>
      <c r="H127" s="4">
        <v>52.545805714285713</v>
      </c>
      <c r="I127" s="114">
        <f>(A127*60)*1.12/1000</f>
        <v>2.5931093759999997</v>
      </c>
      <c r="J127">
        <f>(C127*60)*1.12/1000</f>
        <v>3.8238013440000005</v>
      </c>
      <c r="K127">
        <f t="shared" ref="K127" si="49">(D127*60)*1.12/1000</f>
        <v>1.1742382080000002</v>
      </c>
      <c r="L127">
        <f t="shared" ref="L127" si="50">(E127*60)*1.12/1000</f>
        <v>1.1867834880000001</v>
      </c>
      <c r="M127">
        <f t="shared" ref="M127" si="51">(F127*60)*1.12/1000</f>
        <v>2.6370178560000008</v>
      </c>
      <c r="N127">
        <f t="shared" ref="N127" si="52">(G127*60)*1.12/1000</f>
        <v>3.2057372160000002</v>
      </c>
      <c r="O127">
        <f t="shared" ref="O127" si="53">(H127*60)*1.12/1000</f>
        <v>3.5310781439999999</v>
      </c>
      <c r="Q127">
        <f t="shared" si="42"/>
        <v>2.8150870588227486</v>
      </c>
      <c r="R127">
        <f t="shared" si="38"/>
        <v>3.1187159149994272</v>
      </c>
      <c r="S127">
        <f t="shared" si="34"/>
        <v>3.1128798866659029</v>
      </c>
      <c r="U127">
        <f t="shared" si="43"/>
        <v>3.378104470587298</v>
      </c>
      <c r="V127">
        <f t="shared" si="39"/>
        <v>3.7424590979993124</v>
      </c>
      <c r="W127">
        <f t="shared" si="35"/>
        <v>3.7354558639990834</v>
      </c>
      <c r="X127">
        <v>3.2057372160000002</v>
      </c>
      <c r="Y127">
        <f t="shared" si="44"/>
        <v>1.310851223630626</v>
      </c>
      <c r="Z127">
        <f t="shared" si="45"/>
        <v>1.5089941763032118</v>
      </c>
      <c r="AA127">
        <f t="shared" si="46"/>
        <v>1.6028786350709487</v>
      </c>
      <c r="AB127">
        <v>1.1742382080000002</v>
      </c>
      <c r="AC127">
        <f t="shared" si="36"/>
        <v>0.42864042707094852</v>
      </c>
      <c r="AD127">
        <f t="shared" si="40"/>
        <v>0.33475596830321153</v>
      </c>
      <c r="AE127">
        <f t="shared" si="47"/>
        <v>0.13661301563062578</v>
      </c>
      <c r="AF127">
        <f t="shared" si="37"/>
        <v>0.52971864799908319</v>
      </c>
      <c r="AG127">
        <f t="shared" si="41"/>
        <v>0.53672188199931226</v>
      </c>
      <c r="AH127">
        <f t="shared" si="48"/>
        <v>0.17236725458729785</v>
      </c>
      <c r="AI127" s="1" t="s">
        <v>29</v>
      </c>
      <c r="AJ127">
        <v>1.509984</v>
      </c>
    </row>
    <row r="128" spans="1:37" ht="12.75" customHeight="1" x14ac:dyDescent="0.2">
      <c r="A128" s="4"/>
      <c r="B128" s="1"/>
      <c r="C128" s="4"/>
      <c r="D128" s="4"/>
      <c r="E128" s="4"/>
      <c r="F128" s="4"/>
      <c r="G128" s="4"/>
      <c r="H128" s="4"/>
      <c r="J128" s="182">
        <f t="shared" ref="J128:O128" si="54">AVERAGE(J41:J127)</f>
        <v>1.8953119018783833</v>
      </c>
      <c r="K128" s="182">
        <f t="shared" si="54"/>
        <v>1.0790062636463016</v>
      </c>
      <c r="L128" s="182">
        <f t="shared" si="54"/>
        <v>1.2796417375802374</v>
      </c>
      <c r="M128" s="182">
        <f t="shared" si="54"/>
        <v>1.9435745538332707</v>
      </c>
      <c r="N128" s="182">
        <f t="shared" si="54"/>
        <v>1.9886451710430808</v>
      </c>
      <c r="O128" s="182">
        <f t="shared" si="54"/>
        <v>2.073109500358123</v>
      </c>
      <c r="P128" s="182"/>
      <c r="Q128" s="182">
        <f t="shared" ref="Q128" si="55">AVERAGE(Q41:Q127)</f>
        <v>1.9624485725899927</v>
      </c>
      <c r="R128" s="182">
        <f t="shared" ref="R128" si="56">AVERAGE(R41:R127)</f>
        <v>1.9669418848106823</v>
      </c>
      <c r="S128" s="182">
        <f t="shared" ref="S128" si="57">AVERAGE(S41:S127)</f>
        <v>1.9707244156841124</v>
      </c>
      <c r="T128" s="105" t="s">
        <v>245</v>
      </c>
      <c r="U128" s="182">
        <f>AVERAGE(U41:U127)</f>
        <v>2.3549382871079905</v>
      </c>
      <c r="V128" s="182">
        <f t="shared" ref="V128:AB128" si="58">AVERAGE(V41:V127)</f>
        <v>2.3603302617728183</v>
      </c>
      <c r="W128" s="182">
        <f t="shared" si="58"/>
        <v>2.3648692988209352</v>
      </c>
      <c r="X128" s="118">
        <f t="shared" si="58"/>
        <v>1.9886451710430808</v>
      </c>
      <c r="Y128" s="182">
        <f t="shared" si="58"/>
        <v>1.2847626643649952</v>
      </c>
      <c r="Z128" s="182">
        <f t="shared" si="58"/>
        <v>1.2855396536740564</v>
      </c>
      <c r="AA128" s="182">
        <f>AVERAGE(AA41:AA127)</f>
        <v>1.2882000986108166</v>
      </c>
      <c r="AB128" s="118">
        <f t="shared" si="58"/>
        <v>1.0790062636463016</v>
      </c>
      <c r="AC128" s="181">
        <f>AVERAGE(AC44:AC127)</f>
        <v>0.45888848326813153</v>
      </c>
      <c r="AD128" s="181">
        <f t="shared" ref="AD128:AG128" si="59">AVERAGE(AD44:AD127)</f>
        <v>0.45008135353336703</v>
      </c>
      <c r="AE128" s="181">
        <f t="shared" si="59"/>
        <v>0.45051126527456997</v>
      </c>
      <c r="AF128" s="181">
        <f t="shared" si="59"/>
        <v>0.75318768159311089</v>
      </c>
      <c r="AG128" s="181">
        <f t="shared" si="59"/>
        <v>0.73258599889806764</v>
      </c>
      <c r="AH128" s="181">
        <f>AVERAGE(AH44:AH127)</f>
        <v>0.72136218758244686</v>
      </c>
    </row>
    <row r="129" spans="1:34" ht="12.75" customHeight="1" x14ac:dyDescent="0.2">
      <c r="A129" s="4"/>
      <c r="B129" s="1" t="s">
        <v>275</v>
      </c>
      <c r="C129" s="4">
        <f>AVERAGE(C59:C68)</f>
        <v>18.010000000000002</v>
      </c>
      <c r="D129" s="4">
        <f t="shared" ref="D129:H129" si="60">AVERAGE(D59:D68)</f>
        <v>13.34</v>
      </c>
      <c r="E129" s="4">
        <f t="shared" si="60"/>
        <v>19.059999999999999</v>
      </c>
      <c r="F129" s="4">
        <f t="shared" si="60"/>
        <v>19.75</v>
      </c>
      <c r="G129" s="4">
        <f t="shared" si="60"/>
        <v>19.89</v>
      </c>
      <c r="H129" s="4">
        <f t="shared" si="60"/>
        <v>22.47</v>
      </c>
      <c r="J129" s="182">
        <f t="shared" ref="J129:O129" si="61">MIN(J41:J127)</f>
        <v>0.16665600000000003</v>
      </c>
      <c r="K129" s="182">
        <f t="shared" si="61"/>
        <v>6.0480000000000006E-2</v>
      </c>
      <c r="L129" s="182">
        <f t="shared" si="61"/>
        <v>7.2441600000000009E-2</v>
      </c>
      <c r="M129" s="182">
        <f t="shared" si="61"/>
        <v>0.17539200000000002</v>
      </c>
      <c r="N129" s="182">
        <f t="shared" si="61"/>
        <v>0.16800000000000004</v>
      </c>
      <c r="O129" s="182">
        <f t="shared" si="61"/>
        <v>0</v>
      </c>
      <c r="P129" s="182">
        <f t="shared" ref="P129:S129" si="62">MIN(P41:P127)</f>
        <v>0</v>
      </c>
      <c r="Q129" s="182">
        <f t="shared" si="62"/>
        <v>0.83328000000000002</v>
      </c>
      <c r="R129" s="182">
        <f t="shared" si="62"/>
        <v>0.84672000000000014</v>
      </c>
      <c r="S129" s="182">
        <f t="shared" si="62"/>
        <v>0.64960000000000007</v>
      </c>
      <c r="T129" s="105" t="s">
        <v>335</v>
      </c>
      <c r="U129" s="182">
        <f>MIN(U41:U127)</f>
        <v>0.99993599999999994</v>
      </c>
      <c r="V129" s="182">
        <f t="shared" ref="V129:AA129" si="63">MIN(V41:V127)</f>
        <v>1.0160640000000001</v>
      </c>
      <c r="W129" s="182">
        <f t="shared" si="63"/>
        <v>0.7795200000000001</v>
      </c>
      <c r="X129" s="118">
        <f t="shared" si="63"/>
        <v>0.16800000000000004</v>
      </c>
      <c r="Y129" s="182">
        <f t="shared" si="63"/>
        <v>0.49351680000000009</v>
      </c>
      <c r="Z129" s="182">
        <f t="shared" si="63"/>
        <v>0.46368000000000009</v>
      </c>
      <c r="AA129" s="182">
        <f t="shared" si="63"/>
        <v>0.20966400000000002</v>
      </c>
      <c r="AB129" s="118">
        <f t="shared" ref="AB129" si="64">MIN(AB41:AB127)</f>
        <v>6.0480000000000006E-2</v>
      </c>
      <c r="AC129" s="181">
        <f>MIN(AC44:AC127)</f>
        <v>1.3440000000000119E-3</v>
      </c>
      <c r="AD129" s="181">
        <f t="shared" ref="AD129:AH129" si="65">MIN(AD44:AD127)</f>
        <v>4.0320000000000356E-3</v>
      </c>
      <c r="AE129" s="181">
        <f t="shared" si="65"/>
        <v>1.2083097599999926E-2</v>
      </c>
      <c r="AF129" s="181">
        <f t="shared" si="65"/>
        <v>1.2096000000000107E-2</v>
      </c>
      <c r="AG129" s="181">
        <f t="shared" si="65"/>
        <v>4.7187168000000224E-2</v>
      </c>
      <c r="AH129" s="181">
        <f t="shared" si="65"/>
        <v>8.870399999999723E-3</v>
      </c>
    </row>
    <row r="130" spans="1:34" ht="12.75" customHeight="1" x14ac:dyDescent="0.2">
      <c r="A130" s="2"/>
      <c r="B130" s="4" t="s">
        <v>271</v>
      </c>
      <c r="C130">
        <f>C129*60*1.12/1000</f>
        <v>1.2102720000000002</v>
      </c>
      <c r="D130">
        <f t="shared" ref="D130:G130" si="66">D129*60*1.12/1000</f>
        <v>0.89644800000000013</v>
      </c>
      <c r="E130">
        <f t="shared" si="66"/>
        <v>1.2808320000000002</v>
      </c>
      <c r="F130">
        <f t="shared" si="66"/>
        <v>1.3271999999999999</v>
      </c>
      <c r="G130">
        <f t="shared" si="66"/>
        <v>1.3366080000000002</v>
      </c>
      <c r="H130">
        <f>H129*60*1.12/1000</f>
        <v>1.509984</v>
      </c>
      <c r="J130" s="182">
        <f t="shared" ref="J130:O130" si="67">MAX(J41:J127)</f>
        <v>4.0680790243902445</v>
      </c>
      <c r="K130" s="182">
        <f>MAX(K41:K127)</f>
        <v>1.9958400000000001</v>
      </c>
      <c r="L130" s="182">
        <f t="shared" si="67"/>
        <v>2.6543999999999999</v>
      </c>
      <c r="M130" s="182">
        <f t="shared" si="67"/>
        <v>4.0976053451507335</v>
      </c>
      <c r="N130" s="182">
        <f t="shared" si="67"/>
        <v>4.2067200000000007</v>
      </c>
      <c r="O130" s="182">
        <f t="shared" si="67"/>
        <v>4.385642048780487</v>
      </c>
      <c r="P130" s="182">
        <f t="shared" ref="P130:S130" si="68">MAX(P41:P127)</f>
        <v>0</v>
      </c>
      <c r="Q130" s="182">
        <f t="shared" si="68"/>
        <v>3.2102115220762499</v>
      </c>
      <c r="R130" s="182">
        <f t="shared" si="68"/>
        <v>3.3287356025953123</v>
      </c>
      <c r="S130" s="182">
        <f t="shared" si="68"/>
        <v>3.4893086439024397</v>
      </c>
      <c r="T130" s="105" t="s">
        <v>336</v>
      </c>
      <c r="U130" s="182">
        <f>MAX(U41:U127)</f>
        <v>3.8522538264914998</v>
      </c>
      <c r="V130" s="182">
        <f t="shared" ref="V130:AA130" si="69">MAX(V41:V127)</f>
        <v>3.9944827231143747</v>
      </c>
      <c r="W130" s="182">
        <f t="shared" si="69"/>
        <v>4.1871703726829272</v>
      </c>
      <c r="X130" s="118">
        <f t="shared" si="69"/>
        <v>4.2067200000000007</v>
      </c>
      <c r="Y130" s="182">
        <f t="shared" si="69"/>
        <v>1.9418112000000005</v>
      </c>
      <c r="Z130" s="182">
        <f t="shared" si="69"/>
        <v>2.0099520000000002</v>
      </c>
      <c r="AA130" s="182">
        <f t="shared" si="69"/>
        <v>1.9998720000000003</v>
      </c>
      <c r="AB130" s="118">
        <f t="shared" ref="AB130" si="70">MAX(AB41:AB127)</f>
        <v>1.9958400000000001</v>
      </c>
      <c r="AC130" s="181">
        <f>MAX(AC44:AC127)</f>
        <v>1.4428563102122616</v>
      </c>
      <c r="AD130" s="181">
        <f t="shared" ref="AD130:AH130" si="71">MAX(AD44:AD127)</f>
        <v>1.4201582326591962</v>
      </c>
      <c r="AE130" s="181">
        <f t="shared" si="71"/>
        <v>1.4038943941273567</v>
      </c>
      <c r="AF130" s="181">
        <f t="shared" si="71"/>
        <v>3.4047961641524989</v>
      </c>
      <c r="AG130" s="181">
        <f t="shared" si="71"/>
        <v>3.6726619231143749</v>
      </c>
      <c r="AH130" s="181">
        <f t="shared" si="71"/>
        <v>3.5304330264915</v>
      </c>
    </row>
    <row r="131" spans="1:34" ht="12.75" customHeight="1" x14ac:dyDescent="0.2">
      <c r="A131" s="2"/>
      <c r="B131" s="1" t="s">
        <v>261</v>
      </c>
      <c r="C131" s="26">
        <f>AVERAGE(C59:C126)</f>
        <v>29.84191485456482</v>
      </c>
      <c r="D131" s="26">
        <f t="shared" ref="D131:H131" si="72">AVERAGE(D59:D126)</f>
        <v>16.933146605660941</v>
      </c>
      <c r="E131" s="26">
        <f t="shared" si="72"/>
        <v>19.267920098363224</v>
      </c>
      <c r="F131" s="26">
        <f t="shared" si="72"/>
        <v>31.23372906326474</v>
      </c>
      <c r="G131" s="26">
        <f t="shared" si="72"/>
        <v>31.848247694491413</v>
      </c>
      <c r="H131" s="26">
        <f t="shared" si="72"/>
        <v>34.020755238796376</v>
      </c>
    </row>
    <row r="132" spans="1:34" ht="12.75" customHeight="1" x14ac:dyDescent="0.2">
      <c r="A132" s="4"/>
      <c r="B132" s="106" t="s">
        <v>271</v>
      </c>
      <c r="C132" s="107">
        <f>C131*60*1.12/1000</f>
        <v>2.0053766782267561</v>
      </c>
      <c r="D132" s="107">
        <f t="shared" ref="D132:H132" si="73">D131*60*1.12/1000</f>
        <v>1.1379074519004153</v>
      </c>
      <c r="E132" s="107">
        <f t="shared" si="73"/>
        <v>1.2948042306100087</v>
      </c>
      <c r="F132" s="107">
        <f t="shared" si="73"/>
        <v>2.0989065930513906</v>
      </c>
      <c r="G132" s="107">
        <f t="shared" si="73"/>
        <v>2.140202245069823</v>
      </c>
      <c r="H132" s="107">
        <f t="shared" si="73"/>
        <v>2.2861947520471166</v>
      </c>
      <c r="K132">
        <f>K128*1000/1.12/60</f>
        <v>16.056640828069963</v>
      </c>
    </row>
    <row r="133" spans="1:34" ht="12.75" customHeight="1" x14ac:dyDescent="0.2">
      <c r="A133" s="4"/>
      <c r="B133" s="1" t="s">
        <v>272</v>
      </c>
      <c r="C133" s="26">
        <f>AVERAGE(C117:C126)</f>
        <v>30.566094721973023</v>
      </c>
      <c r="D133" s="26">
        <f t="shared" ref="D133:H133" si="74">AVERAGE(D117:D126)</f>
        <v>15.461515089250835</v>
      </c>
      <c r="E133" s="26">
        <f t="shared" si="74"/>
        <v>18.505464377301319</v>
      </c>
      <c r="F133" s="26">
        <f t="shared" si="74"/>
        <v>34.721845054739056</v>
      </c>
      <c r="G133" s="26">
        <f t="shared" si="74"/>
        <v>35.047187717762654</v>
      </c>
      <c r="H133" s="26">
        <f t="shared" si="74"/>
        <v>36.53319963394582</v>
      </c>
      <c r="K133">
        <f>K129*1000/1.12/60</f>
        <v>0.9</v>
      </c>
    </row>
    <row r="134" spans="1:34" ht="12.75" customHeight="1" x14ac:dyDescent="0.2">
      <c r="A134" s="4"/>
      <c r="B134" s="106" t="s">
        <v>271</v>
      </c>
      <c r="C134" s="107">
        <f>C133*60*1.12/1000</f>
        <v>2.0540415653165875</v>
      </c>
      <c r="D134" s="107">
        <f t="shared" ref="D134:H134" si="75">D133*60*1.12/1000</f>
        <v>1.0390138139976561</v>
      </c>
      <c r="E134" s="107">
        <f t="shared" si="75"/>
        <v>1.2435672061546486</v>
      </c>
      <c r="F134" s="107">
        <f t="shared" si="75"/>
        <v>2.3333079876784644</v>
      </c>
      <c r="G134" s="107">
        <f t="shared" si="75"/>
        <v>2.3551710146336506</v>
      </c>
      <c r="H134" s="107">
        <f t="shared" si="75"/>
        <v>2.455031015401159</v>
      </c>
      <c r="K134">
        <f t="shared" ref="K134" si="76">K130*1000/1.12/60</f>
        <v>29.7</v>
      </c>
    </row>
    <row r="135" spans="1:34" ht="12.75" customHeight="1" x14ac:dyDescent="0.2">
      <c r="A135" s="2"/>
      <c r="B135" s="2"/>
      <c r="D135" s="2"/>
    </row>
    <row r="136" spans="1:34" ht="12.75" customHeight="1" x14ac:dyDescent="0.2">
      <c r="A136" s="2"/>
      <c r="B136" s="2" t="s">
        <v>86</v>
      </c>
      <c r="D136" s="2"/>
      <c r="H136" s="2">
        <v>33.111978098331775</v>
      </c>
      <c r="I136" s="3">
        <f t="shared" ref="I136:I141" si="77">60*1.12*H136/1000</f>
        <v>2.2251249282078951</v>
      </c>
    </row>
    <row r="137" spans="1:34" ht="12.75" customHeight="1" x14ac:dyDescent="0.2">
      <c r="A137" s="2" t="s">
        <v>87</v>
      </c>
      <c r="B137" s="2">
        <v>1.0187999999999999</v>
      </c>
      <c r="C137" s="2">
        <v>1.5819526276470586</v>
      </c>
      <c r="D137" s="3">
        <f t="shared" ref="D137:D154" si="78">C137+0.5</f>
        <v>2.0819526276470586</v>
      </c>
      <c r="E137" s="3">
        <f t="shared" ref="E137:E154" si="79">C137-0.5</f>
        <v>1.0819526276470586</v>
      </c>
      <c r="F137" s="2">
        <v>1</v>
      </c>
      <c r="H137" s="2">
        <v>21.052994990112062</v>
      </c>
      <c r="I137" s="3">
        <f t="shared" si="77"/>
        <v>1.4147612633355306</v>
      </c>
    </row>
    <row r="138" spans="1:34" ht="12.75" customHeight="1" x14ac:dyDescent="0.2">
      <c r="A138" s="2" t="s">
        <v>88</v>
      </c>
      <c r="B138" s="2">
        <v>1.40448</v>
      </c>
      <c r="C138" s="2">
        <v>1.5819526276470586</v>
      </c>
      <c r="D138" s="3">
        <f t="shared" si="78"/>
        <v>2.0819526276470586</v>
      </c>
      <c r="E138" s="3">
        <f t="shared" si="79"/>
        <v>1.0819526276470586</v>
      </c>
      <c r="F138" s="2">
        <v>2</v>
      </c>
      <c r="H138" s="2">
        <v>22.811939697224567</v>
      </c>
      <c r="I138" s="3">
        <f t="shared" si="77"/>
        <v>1.532962347653491</v>
      </c>
    </row>
    <row r="139" spans="1:34" ht="12.75" customHeight="1" x14ac:dyDescent="0.2">
      <c r="A139" s="2" t="s">
        <v>18</v>
      </c>
      <c r="B139" s="2">
        <v>1.14744</v>
      </c>
      <c r="C139" s="2">
        <v>1.5819526276470586</v>
      </c>
      <c r="D139" s="3">
        <f t="shared" si="78"/>
        <v>2.0819526276470586</v>
      </c>
      <c r="E139" s="3">
        <f t="shared" si="79"/>
        <v>1.0819526276470586</v>
      </c>
      <c r="F139" s="2">
        <v>4</v>
      </c>
      <c r="H139" s="2">
        <v>43.634205134156346</v>
      </c>
      <c r="I139" s="3">
        <f t="shared" si="77"/>
        <v>2.9322185850153066</v>
      </c>
    </row>
    <row r="140" spans="1:34" ht="12.75" customHeight="1" x14ac:dyDescent="0.2">
      <c r="A140" s="2" t="s">
        <v>89</v>
      </c>
      <c r="B140" s="2">
        <v>1.0664640000000001</v>
      </c>
      <c r="C140" s="2">
        <v>1.5819526276470586</v>
      </c>
      <c r="D140" s="3">
        <f t="shared" si="78"/>
        <v>2.0819526276470586</v>
      </c>
      <c r="E140" s="3">
        <f t="shared" si="79"/>
        <v>1.0819526276470586</v>
      </c>
      <c r="F140" s="2">
        <v>5</v>
      </c>
      <c r="H140" s="2">
        <v>45.082316646933471</v>
      </c>
      <c r="I140" s="3">
        <f t="shared" si="77"/>
        <v>3.0295316786739295</v>
      </c>
    </row>
    <row r="141" spans="1:34" ht="12.75" customHeight="1" x14ac:dyDescent="0.2">
      <c r="A141" s="2" t="s">
        <v>90</v>
      </c>
      <c r="B141" s="2">
        <v>1.23732</v>
      </c>
      <c r="C141" s="2">
        <v>1.5819526276470586</v>
      </c>
      <c r="D141" s="3">
        <f t="shared" si="78"/>
        <v>2.0819526276470586</v>
      </c>
      <c r="E141" s="3">
        <f t="shared" si="79"/>
        <v>1.0819526276470586</v>
      </c>
      <c r="F141" s="2">
        <v>6</v>
      </c>
      <c r="H141" s="2">
        <v>46.319684745415088</v>
      </c>
      <c r="I141" s="3">
        <f t="shared" si="77"/>
        <v>3.1126828148918939</v>
      </c>
    </row>
    <row r="142" spans="1:34" ht="12.75" customHeight="1" x14ac:dyDescent="0.2">
      <c r="A142" s="2" t="s">
        <v>91</v>
      </c>
      <c r="B142" s="2">
        <v>0.90720000000000001</v>
      </c>
      <c r="C142" s="2">
        <v>1.5819526276470586</v>
      </c>
      <c r="D142" s="3">
        <f t="shared" si="78"/>
        <v>2.0819526276470586</v>
      </c>
      <c r="E142" s="3">
        <f t="shared" si="79"/>
        <v>1.0819526276470586</v>
      </c>
      <c r="F142" s="2">
        <v>7</v>
      </c>
    </row>
    <row r="143" spans="1:34" ht="12.75" customHeight="1" x14ac:dyDescent="0.2">
      <c r="A143" s="2" t="s">
        <v>92</v>
      </c>
      <c r="B143" s="2">
        <v>1.45418</v>
      </c>
      <c r="C143" s="2">
        <v>1.5819526276470586</v>
      </c>
      <c r="D143" s="3">
        <f t="shared" si="78"/>
        <v>2.0819526276470586</v>
      </c>
      <c r="E143" s="3">
        <f t="shared" si="79"/>
        <v>1.0819526276470586</v>
      </c>
      <c r="F143" s="2">
        <v>8</v>
      </c>
    </row>
    <row r="144" spans="1:34" ht="12.75" customHeight="1" x14ac:dyDescent="0.2">
      <c r="A144" s="2" t="s">
        <v>93</v>
      </c>
      <c r="B144" s="2">
        <v>0.88144</v>
      </c>
      <c r="C144" s="2">
        <v>1.5819526276470586</v>
      </c>
      <c r="D144" s="3">
        <f t="shared" si="78"/>
        <v>2.0819526276470586</v>
      </c>
      <c r="E144" s="3">
        <f t="shared" si="79"/>
        <v>1.0819526276470586</v>
      </c>
      <c r="F144" s="2">
        <v>9</v>
      </c>
    </row>
    <row r="145" spans="1:11" ht="12.75" customHeight="1" x14ac:dyDescent="0.2">
      <c r="A145" s="2" t="s">
        <v>94</v>
      </c>
      <c r="B145" s="2">
        <v>2.02085333</v>
      </c>
      <c r="C145" s="2">
        <v>1.5819526276470586</v>
      </c>
      <c r="D145" s="3">
        <f t="shared" si="78"/>
        <v>2.0819526276470586</v>
      </c>
      <c r="E145" s="3">
        <f t="shared" si="79"/>
        <v>1.0819526276470586</v>
      </c>
      <c r="F145" s="2">
        <v>10</v>
      </c>
    </row>
    <row r="146" spans="1:11" ht="12.75" customHeight="1" x14ac:dyDescent="0.2">
      <c r="A146" s="2" t="s">
        <v>95</v>
      </c>
      <c r="B146" s="2">
        <v>1.516032</v>
      </c>
      <c r="C146" s="2">
        <v>1.5819526276470586</v>
      </c>
      <c r="D146" s="3">
        <f t="shared" si="78"/>
        <v>2.0819526276470586</v>
      </c>
      <c r="E146" s="3">
        <f t="shared" si="79"/>
        <v>1.0819526276470586</v>
      </c>
      <c r="F146" s="2">
        <v>11</v>
      </c>
    </row>
    <row r="147" spans="1:11" ht="12.75" customHeight="1" x14ac:dyDescent="0.2">
      <c r="A147" s="2" t="s">
        <v>96</v>
      </c>
      <c r="B147" s="2">
        <v>1.914304</v>
      </c>
      <c r="C147" s="2">
        <v>1.5819526276470586</v>
      </c>
      <c r="D147" s="3">
        <f t="shared" si="78"/>
        <v>2.0819526276470586</v>
      </c>
      <c r="E147" s="3">
        <f t="shared" si="79"/>
        <v>1.0819526276470586</v>
      </c>
      <c r="F147" s="2">
        <v>12</v>
      </c>
    </row>
    <row r="148" spans="1:11" ht="12.75" customHeight="1" x14ac:dyDescent="0.2">
      <c r="A148" s="2" t="s">
        <v>97</v>
      </c>
      <c r="B148" s="2">
        <v>2.1509843499999999</v>
      </c>
      <c r="C148" s="2">
        <v>1.5819526276470586</v>
      </c>
      <c r="D148" s="3">
        <f t="shared" si="78"/>
        <v>2.0819526276470586</v>
      </c>
      <c r="E148" s="3">
        <f t="shared" si="79"/>
        <v>1.0819526276470586</v>
      </c>
      <c r="F148" s="2">
        <v>13</v>
      </c>
      <c r="K148" s="24"/>
    </row>
    <row r="149" spans="1:11" ht="12.75" customHeight="1" x14ac:dyDescent="0.2">
      <c r="A149" s="2" t="s">
        <v>98</v>
      </c>
      <c r="B149" s="2">
        <v>2.4079999999999999</v>
      </c>
      <c r="C149" s="2">
        <v>1.5819526276470586</v>
      </c>
      <c r="D149" s="3">
        <f t="shared" si="78"/>
        <v>2.0819526276470586</v>
      </c>
      <c r="E149" s="3">
        <f t="shared" si="79"/>
        <v>1.0819526276470586</v>
      </c>
      <c r="F149" s="2">
        <v>14</v>
      </c>
    </row>
    <row r="150" spans="1:11" ht="12.75" customHeight="1" x14ac:dyDescent="0.2">
      <c r="A150" s="2" t="s">
        <v>99</v>
      </c>
      <c r="B150" s="2">
        <v>1.74116837</v>
      </c>
      <c r="C150" s="2">
        <v>1.5819526276470586</v>
      </c>
      <c r="D150" s="3">
        <f t="shared" si="78"/>
        <v>2.0819526276470586</v>
      </c>
      <c r="E150" s="3">
        <f t="shared" si="79"/>
        <v>1.0819526276470586</v>
      </c>
      <c r="F150" s="2">
        <v>15</v>
      </c>
    </row>
    <row r="151" spans="1:11" ht="12.75" customHeight="1" x14ac:dyDescent="0.2">
      <c r="A151" s="2" t="s">
        <v>100</v>
      </c>
      <c r="B151" s="2">
        <v>1.7723770400000001</v>
      </c>
      <c r="C151" s="2">
        <v>1.5819526276470586</v>
      </c>
      <c r="D151" s="3">
        <f t="shared" si="78"/>
        <v>2.0819526276470586</v>
      </c>
      <c r="E151" s="3">
        <f t="shared" si="79"/>
        <v>1.0819526276470586</v>
      </c>
      <c r="F151" s="2">
        <v>16</v>
      </c>
    </row>
    <row r="152" spans="1:11" ht="12.75" customHeight="1" x14ac:dyDescent="0.2">
      <c r="A152" s="2" t="s">
        <v>101</v>
      </c>
      <c r="B152" s="2">
        <v>1.8961437299999999</v>
      </c>
      <c r="C152" s="2">
        <v>1.5819526276470586</v>
      </c>
      <c r="D152" s="3">
        <f t="shared" si="78"/>
        <v>2.0819526276470586</v>
      </c>
      <c r="E152" s="3">
        <f t="shared" si="79"/>
        <v>1.0819526276470586</v>
      </c>
      <c r="F152" s="2">
        <v>17</v>
      </c>
    </row>
    <row r="153" spans="1:11" ht="12.75" customHeight="1" x14ac:dyDescent="0.2">
      <c r="A153" s="2" t="s">
        <v>102</v>
      </c>
      <c r="B153" s="2">
        <v>2.3560078500000001</v>
      </c>
      <c r="C153" s="2">
        <v>1.5819526276470586</v>
      </c>
      <c r="D153" s="3">
        <f t="shared" si="78"/>
        <v>2.0819526276470586</v>
      </c>
      <c r="E153" s="3">
        <f t="shared" si="79"/>
        <v>1.0819526276470586</v>
      </c>
      <c r="F153" s="2">
        <v>18</v>
      </c>
    </row>
    <row r="154" spans="1:11" ht="12.75" customHeight="1" x14ac:dyDescent="0.2">
      <c r="A154" s="4" t="s">
        <v>83</v>
      </c>
      <c r="B154" s="2">
        <v>2.3745469400000001</v>
      </c>
      <c r="C154" s="2">
        <v>1.5819526276470586</v>
      </c>
      <c r="D154" s="3">
        <f t="shared" si="78"/>
        <v>2.0819526276470586</v>
      </c>
      <c r="E154" s="3">
        <f t="shared" si="79"/>
        <v>1.0819526276470586</v>
      </c>
    </row>
    <row r="155" spans="1:11" ht="12.75" customHeight="1" x14ac:dyDescent="0.2">
      <c r="A155" s="2"/>
      <c r="B155" s="3">
        <f>AVERAGE(B137:B154)</f>
        <v>1.6259856449999996</v>
      </c>
      <c r="D155" s="2"/>
    </row>
    <row r="156" spans="1:11" ht="12.75" customHeight="1" x14ac:dyDescent="0.2">
      <c r="A156" s="2"/>
      <c r="B156" s="2">
        <f>STDEV(B137:B154)</f>
        <v>0.51738345831664556</v>
      </c>
      <c r="D156" s="2"/>
    </row>
    <row r="157" spans="1:11" ht="12.75" customHeight="1" x14ac:dyDescent="0.2">
      <c r="A157" s="2"/>
      <c r="B157" s="2">
        <f>CONFIDENCE(0.05,B156,17)</f>
        <v>0.24594396471361205</v>
      </c>
      <c r="D157" s="2"/>
    </row>
    <row r="158" spans="1:11" ht="12.75" customHeight="1" x14ac:dyDescent="0.2">
      <c r="A158" s="2"/>
      <c r="B158" s="2">
        <f>CONFIDENCE(0.01,B156,17)</f>
        <v>0.32322515940974539</v>
      </c>
      <c r="D158" s="2"/>
    </row>
    <row r="159" spans="1:11" ht="12.75" customHeight="1" x14ac:dyDescent="0.2">
      <c r="A159" s="2"/>
      <c r="B159" s="2"/>
      <c r="D159" s="2"/>
    </row>
    <row r="160" spans="1:11" ht="12.75" customHeight="1" x14ac:dyDescent="0.2">
      <c r="A160" s="2"/>
      <c r="B160" s="2"/>
      <c r="C160" s="2" t="s">
        <v>103</v>
      </c>
      <c r="D160" s="2"/>
      <c r="E160" s="2" t="s">
        <v>24</v>
      </c>
      <c r="F160" s="2" t="s">
        <v>85</v>
      </c>
      <c r="G160" s="2" t="s">
        <v>26</v>
      </c>
      <c r="H160" s="2" t="s">
        <v>27</v>
      </c>
      <c r="I160" s="2" t="s">
        <v>28</v>
      </c>
      <c r="J160" s="2" t="s">
        <v>29</v>
      </c>
      <c r="K160" s="2" t="s">
        <v>104</v>
      </c>
    </row>
    <row r="161" spans="1:11" ht="12.75" customHeight="1" x14ac:dyDescent="0.2">
      <c r="A161" s="2"/>
      <c r="B161" s="2" t="s">
        <v>105</v>
      </c>
      <c r="C161" s="2">
        <v>0.67348010000000003</v>
      </c>
      <c r="D161" s="4" t="s">
        <v>87</v>
      </c>
      <c r="E161" s="2">
        <v>1.2403200000000001</v>
      </c>
      <c r="F161" s="2">
        <v>0.79727999999999999</v>
      </c>
      <c r="K161" s="2">
        <v>5.024E-2</v>
      </c>
    </row>
    <row r="162" spans="1:11" ht="12.75" customHeight="1" x14ac:dyDescent="0.2">
      <c r="A162" s="4" t="s">
        <v>87</v>
      </c>
      <c r="B162" s="2">
        <v>1.0187999999999999</v>
      </c>
      <c r="C162" s="2">
        <v>0</v>
      </c>
      <c r="D162" s="4" t="s">
        <v>88</v>
      </c>
      <c r="F162" s="2">
        <v>1.40448</v>
      </c>
      <c r="K162" s="2" t="s">
        <v>17</v>
      </c>
    </row>
    <row r="163" spans="1:11" ht="12.75" customHeight="1" x14ac:dyDescent="0.2">
      <c r="A163" s="4" t="s">
        <v>88</v>
      </c>
      <c r="B163" s="2">
        <v>1.40448</v>
      </c>
      <c r="C163" s="2">
        <v>0.72211305999999997</v>
      </c>
      <c r="D163" s="4" t="s">
        <v>18</v>
      </c>
      <c r="E163" s="2">
        <v>1.3608</v>
      </c>
      <c r="F163" s="2">
        <v>0.93408000000000002</v>
      </c>
      <c r="K163" s="2">
        <v>1.2804</v>
      </c>
    </row>
    <row r="164" spans="1:11" ht="12.75" customHeight="1" x14ac:dyDescent="0.2">
      <c r="A164" s="4" t="s">
        <v>18</v>
      </c>
      <c r="B164" s="2">
        <v>1.14744</v>
      </c>
      <c r="C164" s="2">
        <v>0.58718813000000003</v>
      </c>
      <c r="D164" s="4" t="s">
        <v>89</v>
      </c>
      <c r="E164" s="2">
        <v>1.36416</v>
      </c>
      <c r="F164" s="2">
        <v>0.76876800000000001</v>
      </c>
      <c r="K164" s="2">
        <v>0.76770000000000005</v>
      </c>
    </row>
    <row r="165" spans="1:11" ht="12.75" customHeight="1" x14ac:dyDescent="0.2">
      <c r="A165" s="4" t="s">
        <v>89</v>
      </c>
      <c r="B165" s="2">
        <v>1.0664640000000001</v>
      </c>
      <c r="C165" s="2">
        <v>0.61334277999999998</v>
      </c>
      <c r="D165" s="4" t="s">
        <v>90</v>
      </c>
      <c r="E165" s="2">
        <v>1.3569230999999999</v>
      </c>
      <c r="F165" s="2">
        <v>0.81751379999999996</v>
      </c>
      <c r="G165" s="2">
        <v>1.3155692000000001</v>
      </c>
      <c r="H165" s="2">
        <v>1.3817353999999999</v>
      </c>
      <c r="I165" s="2">
        <v>1.4375631</v>
      </c>
      <c r="J165" s="2">
        <v>1.4148185</v>
      </c>
      <c r="K165" s="2">
        <v>0.42805539999999997</v>
      </c>
    </row>
    <row r="166" spans="1:11" ht="12.75" customHeight="1" x14ac:dyDescent="0.2">
      <c r="A166" s="4" t="s">
        <v>90</v>
      </c>
      <c r="B166" s="2">
        <v>1.23732</v>
      </c>
      <c r="C166" s="2">
        <v>0.47655456000000002</v>
      </c>
      <c r="D166" s="4" t="s">
        <v>91</v>
      </c>
      <c r="E166" s="2">
        <v>0.95648</v>
      </c>
      <c r="F166" s="2">
        <v>0.60704000000000002</v>
      </c>
      <c r="G166" s="2">
        <v>0.91839999999999999</v>
      </c>
      <c r="H166" s="2">
        <v>0.94303999999999999</v>
      </c>
      <c r="I166" s="2">
        <v>0.98336000000000001</v>
      </c>
      <c r="J166" s="2">
        <v>1.03488</v>
      </c>
      <c r="K166" s="2">
        <v>0.96250000000000002</v>
      </c>
    </row>
    <row r="167" spans="1:11" ht="12.75" customHeight="1" x14ac:dyDescent="0.2">
      <c r="A167" s="4" t="s">
        <v>91</v>
      </c>
      <c r="B167" s="2">
        <v>0.90720000000000001</v>
      </c>
      <c r="C167" s="2">
        <v>0.47311639</v>
      </c>
      <c r="D167" s="4" t="s">
        <v>92</v>
      </c>
      <c r="E167" s="2">
        <v>1.4977199999999999</v>
      </c>
      <c r="F167" s="2">
        <v>0.92735999999999996</v>
      </c>
      <c r="G167" s="2">
        <v>1.39272</v>
      </c>
      <c r="H167" s="2">
        <v>1.61616</v>
      </c>
      <c r="I167" s="2">
        <v>1.5766800000000001</v>
      </c>
      <c r="J167" s="2">
        <v>1.71444</v>
      </c>
      <c r="K167" s="2">
        <v>0.42309999999999998</v>
      </c>
    </row>
    <row r="168" spans="1:11" ht="12.75" customHeight="1" x14ac:dyDescent="0.2">
      <c r="A168" s="4" t="s">
        <v>92</v>
      </c>
      <c r="B168" s="2">
        <v>1.45418</v>
      </c>
      <c r="C168" s="2">
        <v>0.33653523000000002</v>
      </c>
      <c r="D168" s="4" t="s">
        <v>93</v>
      </c>
      <c r="E168" s="2">
        <v>0.86351999999999995</v>
      </c>
      <c r="F168" s="2">
        <v>0.89712000000000003</v>
      </c>
      <c r="G168" s="2">
        <v>0.97607999999999995</v>
      </c>
      <c r="H168" s="2">
        <v>0.81984000000000001</v>
      </c>
      <c r="I168" s="2">
        <v>0.84672000000000003</v>
      </c>
      <c r="J168" s="2">
        <v>0.88536000000000004</v>
      </c>
      <c r="K168" s="2">
        <v>0.55879999999999996</v>
      </c>
    </row>
    <row r="169" spans="1:11" ht="12.75" customHeight="1" x14ac:dyDescent="0.2">
      <c r="A169" s="4" t="s">
        <v>93</v>
      </c>
      <c r="B169" s="2">
        <v>0.88144</v>
      </c>
      <c r="C169" s="2">
        <v>0.59121950000000001</v>
      </c>
      <c r="D169" s="4" t="s">
        <v>94</v>
      </c>
      <c r="E169" s="2">
        <v>2.2400000000000002</v>
      </c>
      <c r="F169" s="2">
        <v>1.3495999999999999</v>
      </c>
      <c r="G169" s="2">
        <v>1.5690999999999999</v>
      </c>
      <c r="H169" s="2">
        <v>2.3128000000000002</v>
      </c>
      <c r="I169" s="2">
        <v>2.2086000000000001</v>
      </c>
      <c r="J169" s="2">
        <v>2.4449999999999998</v>
      </c>
      <c r="K169" s="2">
        <v>0.53669999999999995</v>
      </c>
    </row>
    <row r="170" spans="1:11" ht="12.75" customHeight="1" x14ac:dyDescent="0.2">
      <c r="A170" s="4" t="s">
        <v>94</v>
      </c>
      <c r="B170" s="2">
        <v>2.02085333</v>
      </c>
      <c r="C170" s="2">
        <v>0.77113805999999996</v>
      </c>
      <c r="D170" s="4" t="s">
        <v>95</v>
      </c>
      <c r="E170" s="2">
        <v>1.5482880000000001</v>
      </c>
      <c r="F170" s="2">
        <v>1.104768</v>
      </c>
      <c r="G170" s="2">
        <v>1.184064</v>
      </c>
      <c r="H170" s="2">
        <v>1.8049919999999999</v>
      </c>
      <c r="I170" s="2">
        <v>1.616832</v>
      </c>
      <c r="J170" s="2">
        <v>1.837248</v>
      </c>
      <c r="K170" s="2">
        <v>1.0270999999999999</v>
      </c>
    </row>
    <row r="171" spans="1:11" ht="12.75" customHeight="1" x14ac:dyDescent="0.2">
      <c r="A171" s="4" t="s">
        <v>95</v>
      </c>
      <c r="B171" s="2">
        <v>1.516032</v>
      </c>
      <c r="C171" s="2">
        <v>0.62518976999999998</v>
      </c>
      <c r="D171" s="4" t="s">
        <v>96</v>
      </c>
      <c r="E171" s="2">
        <v>2.018688</v>
      </c>
      <c r="F171" s="2">
        <v>1.2902400000000001</v>
      </c>
      <c r="G171" s="2">
        <v>1.3224959999999999</v>
      </c>
      <c r="H171" s="2">
        <v>2.2592639999999999</v>
      </c>
      <c r="I171" s="2">
        <v>2.2592639999999999</v>
      </c>
      <c r="J171" s="2">
        <v>2.3358720000000002</v>
      </c>
      <c r="K171" s="2">
        <v>0.62509999999999999</v>
      </c>
    </row>
    <row r="172" spans="1:11" ht="12.75" customHeight="1" x14ac:dyDescent="0.2">
      <c r="A172" s="4" t="s">
        <v>96</v>
      </c>
      <c r="B172" s="2">
        <v>1.914304</v>
      </c>
      <c r="C172" s="2">
        <v>0.91293553000000005</v>
      </c>
      <c r="D172" s="4" t="s">
        <v>97</v>
      </c>
      <c r="E172" s="2">
        <v>2.2864800000000001</v>
      </c>
      <c r="F172" s="2">
        <v>1.1726399999999999</v>
      </c>
      <c r="G172" s="2">
        <v>1.27512</v>
      </c>
      <c r="H172" s="2">
        <v>2.8240799999999999</v>
      </c>
      <c r="I172" s="2">
        <v>2.47464</v>
      </c>
      <c r="J172" s="2">
        <v>3.1135999999999999</v>
      </c>
      <c r="K172" s="2">
        <v>0.9667</v>
      </c>
    </row>
    <row r="173" spans="1:11" ht="12.75" customHeight="1" x14ac:dyDescent="0.2">
      <c r="A173" s="4" t="s">
        <v>97</v>
      </c>
      <c r="B173" s="2">
        <v>2.1509843499999999</v>
      </c>
      <c r="C173" s="2">
        <v>0.87121576999999994</v>
      </c>
      <c r="D173" s="4" t="s">
        <v>98</v>
      </c>
      <c r="E173" s="2">
        <v>2.5703999999999998</v>
      </c>
      <c r="F173" s="2">
        <v>1.4515199999999999</v>
      </c>
      <c r="G173" s="2">
        <v>1.8950400000000001</v>
      </c>
      <c r="H173" s="2">
        <v>2.8492799999999998</v>
      </c>
      <c r="I173" s="2">
        <v>2.8224</v>
      </c>
      <c r="J173" s="2">
        <v>2.8593600000000001</v>
      </c>
      <c r="K173" s="2">
        <v>2.1886000000000001</v>
      </c>
    </row>
    <row r="174" spans="1:11" ht="12.75" customHeight="1" x14ac:dyDescent="0.2">
      <c r="A174" s="4" t="s">
        <v>98</v>
      </c>
      <c r="B174" s="2">
        <v>2.4079999999999999</v>
      </c>
      <c r="C174" s="2">
        <v>0.65432254999999995</v>
      </c>
      <c r="D174" s="4" t="s">
        <v>99</v>
      </c>
      <c r="E174" s="2">
        <v>2.0840689000000001</v>
      </c>
      <c r="F174" s="2">
        <v>1.2279047999999999</v>
      </c>
      <c r="G174" s="2">
        <v>1.2723229</v>
      </c>
      <c r="H174" s="2">
        <v>1.7639317999999999</v>
      </c>
      <c r="I174" s="2">
        <v>1.9929897000000001</v>
      </c>
      <c r="J174" s="2">
        <v>2.1057920999999999</v>
      </c>
      <c r="K174" s="2">
        <v>0.438</v>
      </c>
    </row>
    <row r="175" spans="1:11" ht="12.75" customHeight="1" x14ac:dyDescent="0.2">
      <c r="A175" s="4" t="s">
        <v>99</v>
      </c>
      <c r="B175" s="2">
        <v>1.74116837</v>
      </c>
      <c r="C175" s="2">
        <v>0.69746467000000001</v>
      </c>
      <c r="D175" s="4" t="s">
        <v>100</v>
      </c>
      <c r="E175" s="2">
        <v>2.0048414000000001</v>
      </c>
      <c r="F175" s="2">
        <v>0.94402220000000003</v>
      </c>
      <c r="G175" s="2">
        <v>1.0179119999999999</v>
      </c>
      <c r="H175" s="2">
        <v>2.0528794000000001</v>
      </c>
      <c r="I175" s="2">
        <v>2.3047583999999999</v>
      </c>
      <c r="J175" s="2">
        <v>2.3098488000000001</v>
      </c>
      <c r="K175" s="2">
        <v>1.1946000000000001</v>
      </c>
    </row>
    <row r="176" spans="1:11" ht="12.75" customHeight="1" x14ac:dyDescent="0.2">
      <c r="A176" s="4" t="s">
        <v>100</v>
      </c>
      <c r="B176" s="2">
        <v>1.7723770400000001</v>
      </c>
      <c r="C176" s="2">
        <v>1.21661142</v>
      </c>
      <c r="D176" s="4" t="s">
        <v>101</v>
      </c>
      <c r="E176" s="2">
        <v>2.0618406999999999</v>
      </c>
      <c r="F176" s="2">
        <v>1.0565798</v>
      </c>
      <c r="G176" s="2">
        <v>1.0411492</v>
      </c>
      <c r="H176" s="2">
        <v>2.3940128000000001</v>
      </c>
      <c r="I176" s="2">
        <v>2.4909783000000001</v>
      </c>
      <c r="J176" s="2">
        <v>2.3323016999999999</v>
      </c>
      <c r="K176" s="2">
        <v>1.4939</v>
      </c>
    </row>
    <row r="177" spans="1:11" ht="12.75" customHeight="1" x14ac:dyDescent="0.2">
      <c r="A177" s="4" t="s">
        <v>101</v>
      </c>
      <c r="B177" s="2">
        <v>1.8961437299999999</v>
      </c>
      <c r="C177" s="2">
        <v>0.98838534</v>
      </c>
      <c r="D177" s="4" t="s">
        <v>102</v>
      </c>
      <c r="E177" s="2">
        <v>2.7915000000000001</v>
      </c>
      <c r="F177" s="2">
        <v>1.2039</v>
      </c>
      <c r="G177" s="2">
        <v>1.3637999999999999</v>
      </c>
      <c r="H177" s="2">
        <v>2.6534</v>
      </c>
      <c r="I177" s="2">
        <v>2.9112</v>
      </c>
      <c r="J177" s="2">
        <v>3.2122999999999999</v>
      </c>
      <c r="K177" s="2">
        <v>0.75819999999999999</v>
      </c>
    </row>
    <row r="178" spans="1:11" ht="12.75" customHeight="1" x14ac:dyDescent="0.2">
      <c r="A178" s="4" t="s">
        <v>102</v>
      </c>
      <c r="B178" s="2">
        <v>2.3560078500000001</v>
      </c>
      <c r="C178" s="2">
        <v>0.76637162999999997</v>
      </c>
      <c r="D178" s="4" t="s">
        <v>83</v>
      </c>
      <c r="E178" s="2">
        <v>2.2251249</v>
      </c>
      <c r="F178" s="2">
        <v>1.4147613000000001</v>
      </c>
      <c r="G178" s="2">
        <v>1.5329622999999999</v>
      </c>
      <c r="H178" s="2">
        <v>2.9322186000000001</v>
      </c>
      <c r="I178" s="2">
        <v>3.0295317000000002</v>
      </c>
      <c r="J178" s="2">
        <v>3.1126828</v>
      </c>
      <c r="K178" s="2" t="s">
        <v>17</v>
      </c>
    </row>
    <row r="179" spans="1:11" ht="12.75" customHeight="1" x14ac:dyDescent="0.2">
      <c r="A179" s="4" t="s">
        <v>83</v>
      </c>
      <c r="B179" s="2">
        <v>2.3745469400000001</v>
      </c>
      <c r="D179" s="2"/>
    </row>
    <row r="180" spans="1:11" ht="12.75" customHeight="1" x14ac:dyDescent="0.2">
      <c r="A180" s="2"/>
      <c r="B180" s="2"/>
      <c r="D180" s="2"/>
    </row>
    <row r="181" spans="1:11" ht="12.75" customHeight="1" x14ac:dyDescent="0.2">
      <c r="A181" s="2"/>
      <c r="B181" s="2"/>
      <c r="D181" s="2"/>
    </row>
    <row r="182" spans="1:11" ht="12.75" customHeight="1" x14ac:dyDescent="0.2">
      <c r="A182" s="2"/>
      <c r="B182" s="2"/>
      <c r="D182" s="2"/>
    </row>
    <row r="183" spans="1:11" ht="12.75" customHeight="1" x14ac:dyDescent="0.2">
      <c r="A183" s="2"/>
      <c r="B183" s="2"/>
      <c r="D183" s="2"/>
    </row>
    <row r="184" spans="1:11" ht="12.75" customHeight="1" x14ac:dyDescent="0.2">
      <c r="A184" s="2"/>
      <c r="B184" s="2"/>
      <c r="D184" s="2"/>
    </row>
    <row r="185" spans="1:11" ht="12.75" customHeight="1" x14ac:dyDescent="0.2">
      <c r="A185" s="2"/>
      <c r="B185" s="2"/>
      <c r="D185" s="2"/>
    </row>
    <row r="186" spans="1:11" ht="12.75" customHeight="1" x14ac:dyDescent="0.2">
      <c r="A186" s="2"/>
      <c r="B186" s="2"/>
      <c r="D186" s="2"/>
    </row>
    <row r="187" spans="1:11" ht="12.75" customHeight="1" x14ac:dyDescent="0.2">
      <c r="A187" s="2"/>
      <c r="B187" s="2"/>
      <c r="D187" s="2"/>
    </row>
    <row r="188" spans="1:11" ht="12.75" customHeight="1" x14ac:dyDescent="0.2">
      <c r="A188" s="2"/>
      <c r="B188" s="2"/>
      <c r="D188" s="2"/>
    </row>
    <row r="189" spans="1:11" ht="12.75" customHeight="1" x14ac:dyDescent="0.2">
      <c r="A189" s="2"/>
      <c r="B189" s="2"/>
      <c r="D189" s="2"/>
    </row>
    <row r="190" spans="1:11" ht="12.75" customHeight="1" x14ac:dyDescent="0.2">
      <c r="A190" s="2"/>
      <c r="B190" s="2"/>
      <c r="D190" s="2"/>
    </row>
    <row r="191" spans="1:11" ht="12.75" customHeight="1" x14ac:dyDescent="0.2">
      <c r="A191" s="2"/>
      <c r="B191" s="2"/>
      <c r="D191" s="2"/>
    </row>
    <row r="192" spans="1:11" ht="12.75" customHeight="1" x14ac:dyDescent="0.2">
      <c r="A192" s="2"/>
      <c r="B192" s="2"/>
      <c r="D192" s="2"/>
    </row>
    <row r="193" spans="1:10" ht="12.75" customHeight="1" x14ac:dyDescent="0.2">
      <c r="A193" s="2"/>
      <c r="B193" s="2"/>
      <c r="D193" s="2"/>
    </row>
    <row r="194" spans="1:10" ht="12.75" customHeight="1" x14ac:dyDescent="0.2">
      <c r="A194" s="2"/>
      <c r="B194" s="2"/>
      <c r="D194" s="2"/>
    </row>
    <row r="195" spans="1:10" ht="12.75" customHeight="1" x14ac:dyDescent="0.2">
      <c r="A195" s="2"/>
      <c r="B195" s="2"/>
      <c r="D195" s="2"/>
    </row>
    <row r="196" spans="1:10" ht="12.75" customHeight="1" x14ac:dyDescent="0.2">
      <c r="A196" s="2"/>
      <c r="B196" s="2"/>
      <c r="D196" s="2"/>
    </row>
    <row r="197" spans="1:10" ht="12.75" customHeight="1" x14ac:dyDescent="0.2">
      <c r="A197" s="2"/>
      <c r="B197" s="2"/>
      <c r="D197" s="2"/>
    </row>
    <row r="198" spans="1:10" ht="12.75" customHeight="1" x14ac:dyDescent="0.2">
      <c r="A198" s="2"/>
      <c r="B198" s="2"/>
      <c r="D198" s="2"/>
    </row>
    <row r="199" spans="1:10" ht="12.75" customHeight="1" x14ac:dyDescent="0.2">
      <c r="A199" s="2"/>
      <c r="B199" s="2"/>
      <c r="D199" s="2"/>
    </row>
    <row r="200" spans="1:10" ht="12.75" customHeight="1" x14ac:dyDescent="0.2">
      <c r="A200" s="2"/>
      <c r="B200" s="2"/>
      <c r="D200" s="2"/>
    </row>
    <row r="201" spans="1:10" ht="12.75" customHeight="1" x14ac:dyDescent="0.2">
      <c r="A201" s="2"/>
      <c r="B201" s="2"/>
      <c r="D201" s="2"/>
    </row>
    <row r="202" spans="1:10" ht="12.75" customHeight="1" x14ac:dyDescent="0.2">
      <c r="A202" s="2"/>
      <c r="B202" s="2"/>
      <c r="D202" s="2"/>
    </row>
    <row r="203" spans="1:10" ht="12.75" customHeight="1" x14ac:dyDescent="0.2">
      <c r="A203" s="2"/>
      <c r="B203" s="2"/>
      <c r="D203" s="2"/>
    </row>
    <row r="204" spans="1:10" ht="12.75" customHeight="1" x14ac:dyDescent="0.2">
      <c r="A204" s="2"/>
      <c r="B204" s="2"/>
      <c r="C204" s="2" t="s">
        <v>24</v>
      </c>
      <c r="D204" s="2" t="s">
        <v>85</v>
      </c>
      <c r="E204" s="2" t="s">
        <v>26</v>
      </c>
      <c r="F204" s="2" t="s">
        <v>27</v>
      </c>
      <c r="G204" s="2" t="s">
        <v>28</v>
      </c>
      <c r="H204" s="2" t="s">
        <v>29</v>
      </c>
      <c r="I204" s="2" t="s">
        <v>104</v>
      </c>
    </row>
    <row r="205" spans="1:10" ht="12.75" customHeight="1" x14ac:dyDescent="0.2">
      <c r="A205" s="2" t="s">
        <v>106</v>
      </c>
      <c r="B205" s="2" t="s">
        <v>107</v>
      </c>
      <c r="C205" s="26">
        <v>1.2403200000000001</v>
      </c>
      <c r="D205" s="26">
        <v>0.79727999999999999</v>
      </c>
      <c r="E205" s="26" t="s">
        <v>17</v>
      </c>
      <c r="F205" s="26" t="s">
        <v>17</v>
      </c>
      <c r="G205" s="26" t="s">
        <v>17</v>
      </c>
      <c r="H205" s="26" t="s">
        <v>17</v>
      </c>
      <c r="I205" s="26">
        <v>5.024E-2</v>
      </c>
      <c r="J205" s="2" t="s">
        <v>108</v>
      </c>
    </row>
    <row r="206" spans="1:10" ht="12.75" customHeight="1" x14ac:dyDescent="0.2">
      <c r="A206" s="4" t="s">
        <v>87</v>
      </c>
      <c r="B206" s="4" t="s">
        <v>109</v>
      </c>
      <c r="C206" s="26" t="s">
        <v>17</v>
      </c>
      <c r="D206" s="26">
        <v>1.40448</v>
      </c>
      <c r="E206" s="26" t="s">
        <v>17</v>
      </c>
      <c r="F206" s="26" t="s">
        <v>17</v>
      </c>
      <c r="G206" s="26" t="s">
        <v>17</v>
      </c>
      <c r="H206" s="26" t="s">
        <v>17</v>
      </c>
      <c r="I206" s="26" t="s">
        <v>17</v>
      </c>
    </row>
    <row r="207" spans="1:10" ht="12.75" customHeight="1" x14ac:dyDescent="0.2">
      <c r="A207" s="4" t="s">
        <v>88</v>
      </c>
      <c r="B207" s="4" t="s">
        <v>17</v>
      </c>
      <c r="C207" s="26">
        <v>1.3608</v>
      </c>
      <c r="D207" s="26">
        <v>0.93408000000000002</v>
      </c>
      <c r="E207" s="26" t="s">
        <v>17</v>
      </c>
      <c r="F207" s="26" t="s">
        <v>17</v>
      </c>
      <c r="G207" s="26" t="s">
        <v>17</v>
      </c>
      <c r="H207" s="26" t="s">
        <v>17</v>
      </c>
      <c r="I207" s="26">
        <v>1.2804</v>
      </c>
      <c r="J207" s="2" t="s">
        <v>108</v>
      </c>
    </row>
    <row r="208" spans="1:10" ht="12.75" customHeight="1" x14ac:dyDescent="0.2">
      <c r="A208" s="4" t="s">
        <v>18</v>
      </c>
      <c r="B208" s="4" t="s">
        <v>110</v>
      </c>
      <c r="C208" s="26">
        <v>1.36416</v>
      </c>
      <c r="D208" s="26">
        <v>0.76876800000000001</v>
      </c>
      <c r="E208" s="26" t="s">
        <v>17</v>
      </c>
      <c r="F208" s="26" t="s">
        <v>17</v>
      </c>
      <c r="G208" s="26" t="s">
        <v>17</v>
      </c>
      <c r="H208" s="26" t="s">
        <v>17</v>
      </c>
      <c r="I208" s="26">
        <v>0.76770000000000005</v>
      </c>
      <c r="J208" s="2" t="s">
        <v>108</v>
      </c>
    </row>
    <row r="209" spans="1:10" ht="12.75" customHeight="1" x14ac:dyDescent="0.2">
      <c r="A209" s="4" t="s">
        <v>89</v>
      </c>
      <c r="B209" s="4" t="s">
        <v>111</v>
      </c>
      <c r="C209" s="26">
        <v>1.3569230999999999</v>
      </c>
      <c r="D209" s="26">
        <v>0.81751379999999996</v>
      </c>
      <c r="E209" s="26">
        <v>1.3155692000000001</v>
      </c>
      <c r="F209" s="26">
        <v>1.3817353999999999</v>
      </c>
      <c r="G209" s="26">
        <v>1.4375631</v>
      </c>
      <c r="H209" s="26">
        <v>1.4148185</v>
      </c>
      <c r="I209" s="26">
        <v>0.42805539999999997</v>
      </c>
      <c r="J209" s="2" t="s">
        <v>85</v>
      </c>
    </row>
    <row r="210" spans="1:10" ht="12.75" customHeight="1" x14ac:dyDescent="0.2">
      <c r="A210" s="4" t="s">
        <v>90</v>
      </c>
      <c r="B210" s="4" t="s">
        <v>112</v>
      </c>
      <c r="C210" s="26">
        <v>0.95648</v>
      </c>
      <c r="D210" s="26">
        <v>0.60704000000000002</v>
      </c>
      <c r="E210" s="26">
        <v>0.91839999999999999</v>
      </c>
      <c r="F210" s="26">
        <v>0.94303999999999999</v>
      </c>
      <c r="G210" s="26">
        <v>0.98336000000000001</v>
      </c>
      <c r="H210" s="26">
        <v>1.03488</v>
      </c>
      <c r="I210" s="26">
        <v>0.96250000000000002</v>
      </c>
      <c r="J210" s="2" t="s">
        <v>108</v>
      </c>
    </row>
    <row r="211" spans="1:10" ht="12.75" customHeight="1" x14ac:dyDescent="0.2">
      <c r="A211" s="4" t="s">
        <v>91</v>
      </c>
      <c r="B211" s="4" t="s">
        <v>113</v>
      </c>
      <c r="C211" s="26">
        <v>1.4977199999999999</v>
      </c>
      <c r="D211" s="26">
        <v>0.92735999999999996</v>
      </c>
      <c r="E211" s="26">
        <v>1.39272</v>
      </c>
      <c r="F211" s="26">
        <v>1.61616</v>
      </c>
      <c r="G211" s="26">
        <v>1.5766800000000001</v>
      </c>
      <c r="H211" s="26">
        <v>1.71444</v>
      </c>
      <c r="I211" s="26">
        <v>0.42309999999999998</v>
      </c>
      <c r="J211" s="2" t="s">
        <v>85</v>
      </c>
    </row>
    <row r="212" spans="1:10" ht="12.75" customHeight="1" x14ac:dyDescent="0.2">
      <c r="A212" s="4" t="s">
        <v>92</v>
      </c>
      <c r="B212" s="4" t="s">
        <v>114</v>
      </c>
      <c r="C212" s="26">
        <v>0.86351999999999995</v>
      </c>
      <c r="D212" s="26">
        <v>0.89712000000000003</v>
      </c>
      <c r="E212" s="26">
        <v>0.97607999999999995</v>
      </c>
      <c r="F212" s="26">
        <v>0.81984000000000001</v>
      </c>
      <c r="G212" s="26">
        <v>0.84672000000000003</v>
      </c>
      <c r="H212" s="26">
        <v>0.88536000000000004</v>
      </c>
      <c r="I212" s="26">
        <v>0.55879999999999996</v>
      </c>
      <c r="J212" s="2" t="s">
        <v>108</v>
      </c>
    </row>
    <row r="213" spans="1:10" ht="12.75" customHeight="1" x14ac:dyDescent="0.2">
      <c r="A213" s="4" t="s">
        <v>93</v>
      </c>
      <c r="B213" s="4" t="s">
        <v>115</v>
      </c>
      <c r="C213" s="26">
        <v>2.2400000000000002</v>
      </c>
      <c r="D213" s="26">
        <v>1.3495999999999999</v>
      </c>
      <c r="E213" s="26">
        <v>1.5690999999999999</v>
      </c>
      <c r="F213" s="26">
        <v>2.3128000000000002</v>
      </c>
      <c r="G213" s="26">
        <v>2.2086000000000001</v>
      </c>
      <c r="H213" s="26">
        <v>2.4449999999999998</v>
      </c>
      <c r="I213" s="26">
        <v>0.53669999999999995</v>
      </c>
      <c r="J213" s="2" t="s">
        <v>116</v>
      </c>
    </row>
    <row r="214" spans="1:10" ht="12.75" customHeight="1" x14ac:dyDescent="0.2">
      <c r="A214" s="4" t="s">
        <v>94</v>
      </c>
      <c r="B214" s="4" t="s">
        <v>117</v>
      </c>
      <c r="C214" s="26">
        <v>1.5482880000000001</v>
      </c>
      <c r="D214" s="26">
        <v>1.104768</v>
      </c>
      <c r="E214" s="26">
        <v>1.184064</v>
      </c>
      <c r="F214" s="26">
        <v>1.8049919999999999</v>
      </c>
      <c r="G214" s="26">
        <v>1.616832</v>
      </c>
      <c r="H214" s="26">
        <v>1.837248</v>
      </c>
      <c r="I214" s="26">
        <v>1.0270999999999999</v>
      </c>
      <c r="J214" s="2" t="s">
        <v>108</v>
      </c>
    </row>
    <row r="215" spans="1:10" ht="12.75" customHeight="1" x14ac:dyDescent="0.2">
      <c r="A215" s="4" t="s">
        <v>95</v>
      </c>
      <c r="B215" s="4" t="s">
        <v>118</v>
      </c>
      <c r="C215" s="26">
        <v>2.018688</v>
      </c>
      <c r="D215" s="26">
        <v>1.2902400000000001</v>
      </c>
      <c r="E215" s="26">
        <v>1.3224959999999999</v>
      </c>
      <c r="F215" s="26">
        <v>2.2592639999999999</v>
      </c>
      <c r="G215" s="26">
        <v>2.2592639999999999</v>
      </c>
      <c r="H215" s="26">
        <v>2.3358720000000002</v>
      </c>
      <c r="I215" s="26">
        <v>0.62509999999999999</v>
      </c>
      <c r="J215" s="2" t="s">
        <v>116</v>
      </c>
    </row>
    <row r="216" spans="1:10" ht="12.75" customHeight="1" x14ac:dyDescent="0.2">
      <c r="A216" s="4" t="s">
        <v>96</v>
      </c>
      <c r="B216" s="4" t="s">
        <v>119</v>
      </c>
      <c r="C216" s="26">
        <v>2.2864800000000001</v>
      </c>
      <c r="D216" s="26">
        <v>1.1726399999999999</v>
      </c>
      <c r="E216" s="26">
        <v>1.27512</v>
      </c>
      <c r="F216" s="26">
        <v>2.8240799999999999</v>
      </c>
      <c r="G216" s="26">
        <v>2.47464</v>
      </c>
      <c r="H216" s="26">
        <v>3.1135999999999999</v>
      </c>
      <c r="I216" s="26">
        <v>0.9667</v>
      </c>
      <c r="J216" s="2" t="s">
        <v>116</v>
      </c>
    </row>
    <row r="217" spans="1:10" ht="12.75" customHeight="1" x14ac:dyDescent="0.2">
      <c r="A217" s="4" t="s">
        <v>97</v>
      </c>
      <c r="B217" s="4" t="s">
        <v>120</v>
      </c>
      <c r="C217" s="26">
        <v>2.5703999999999998</v>
      </c>
      <c r="D217" s="26">
        <v>1.4515199999999999</v>
      </c>
      <c r="E217" s="26">
        <v>1.8950400000000001</v>
      </c>
      <c r="F217" s="26">
        <v>2.8492799999999998</v>
      </c>
      <c r="G217" s="26">
        <v>2.8224</v>
      </c>
      <c r="H217" s="26">
        <v>2.8593600000000001</v>
      </c>
      <c r="I217" s="26">
        <v>2.1886000000000001</v>
      </c>
      <c r="J217" s="2" t="s">
        <v>108</v>
      </c>
    </row>
    <row r="218" spans="1:10" ht="12.75" customHeight="1" x14ac:dyDescent="0.2">
      <c r="A218" s="4" t="s">
        <v>98</v>
      </c>
      <c r="B218" s="4" t="s">
        <v>121</v>
      </c>
      <c r="C218" s="26">
        <v>2.0840689000000001</v>
      </c>
      <c r="D218" s="26">
        <v>1.2279047999999999</v>
      </c>
      <c r="E218" s="26">
        <v>1.2723229</v>
      </c>
      <c r="F218" s="26">
        <v>1.7639317999999999</v>
      </c>
      <c r="G218" s="26">
        <v>1.9929897000000001</v>
      </c>
      <c r="H218" s="26">
        <v>2.1057920999999999</v>
      </c>
      <c r="I218" s="26">
        <v>0.438</v>
      </c>
      <c r="J218" s="2" t="s">
        <v>116</v>
      </c>
    </row>
    <row r="219" spans="1:10" ht="12.75" customHeight="1" x14ac:dyDescent="0.2">
      <c r="A219" s="4" t="s">
        <v>99</v>
      </c>
      <c r="B219" s="4" t="s">
        <v>122</v>
      </c>
      <c r="C219" s="26">
        <v>2.0048414000000001</v>
      </c>
      <c r="D219" s="26">
        <v>0.94402220000000003</v>
      </c>
      <c r="E219" s="26">
        <v>1.0179119999999999</v>
      </c>
      <c r="F219" s="26">
        <v>2.0528794000000001</v>
      </c>
      <c r="G219" s="26">
        <v>2.3047583999999999</v>
      </c>
      <c r="H219" s="26">
        <v>2.3098488000000001</v>
      </c>
      <c r="I219" s="26">
        <v>1.1946000000000001</v>
      </c>
      <c r="J219" s="2" t="s">
        <v>123</v>
      </c>
    </row>
    <row r="220" spans="1:10" ht="12.75" customHeight="1" x14ac:dyDescent="0.2">
      <c r="A220" s="4" t="s">
        <v>100</v>
      </c>
      <c r="B220" s="4" t="s">
        <v>124</v>
      </c>
      <c r="C220" s="26">
        <v>2.0618406999999999</v>
      </c>
      <c r="D220" s="26">
        <v>1.0565798</v>
      </c>
      <c r="E220" s="26">
        <v>1.0411492</v>
      </c>
      <c r="F220" s="26">
        <v>2.3940128000000001</v>
      </c>
      <c r="G220" s="26">
        <v>2.4909783000000001</v>
      </c>
      <c r="H220" s="26">
        <v>2.3323016999999999</v>
      </c>
      <c r="I220" s="26">
        <v>1.4939</v>
      </c>
      <c r="J220" s="2" t="s">
        <v>108</v>
      </c>
    </row>
    <row r="221" spans="1:10" ht="12.75" customHeight="1" x14ac:dyDescent="0.2">
      <c r="A221" s="4" t="s">
        <v>101</v>
      </c>
      <c r="B221" s="4" t="s">
        <v>125</v>
      </c>
      <c r="C221" s="26">
        <v>2.7915000000000001</v>
      </c>
      <c r="D221" s="26">
        <v>1.2039</v>
      </c>
      <c r="E221" s="26">
        <v>1.3637999999999999</v>
      </c>
      <c r="F221" s="26">
        <v>2.6534</v>
      </c>
      <c r="G221" s="26">
        <v>2.9112</v>
      </c>
      <c r="H221" s="26">
        <v>3.2122999999999999</v>
      </c>
      <c r="I221" s="26">
        <v>0.75819999999999999</v>
      </c>
      <c r="J221" s="2" t="s">
        <v>116</v>
      </c>
    </row>
    <row r="222" spans="1:10" ht="12.75" customHeight="1" x14ac:dyDescent="0.2">
      <c r="A222" s="4" t="s">
        <v>102</v>
      </c>
      <c r="B222" s="4" t="s">
        <v>126</v>
      </c>
      <c r="C222" s="26">
        <v>2.2251249</v>
      </c>
      <c r="D222" s="26">
        <v>1.4147613000000001</v>
      </c>
      <c r="E222" s="26">
        <v>1.5329622999999999</v>
      </c>
      <c r="F222" s="26">
        <v>2.9322186000000001</v>
      </c>
      <c r="G222" s="26">
        <v>3.0295317000000002</v>
      </c>
      <c r="H222" s="26">
        <v>3.1126828</v>
      </c>
      <c r="I222" s="26" t="s">
        <v>17</v>
      </c>
    </row>
    <row r="223" spans="1:10" ht="12.75" customHeight="1" x14ac:dyDescent="0.2">
      <c r="A223" s="4" t="s">
        <v>83</v>
      </c>
      <c r="B223" s="4">
        <v>2006</v>
      </c>
      <c r="D223" s="2"/>
    </row>
    <row r="224" spans="1:10" ht="12.75" customHeight="1" x14ac:dyDescent="0.2">
      <c r="A224" s="2"/>
      <c r="B224" s="2"/>
      <c r="D224" s="2"/>
    </row>
    <row r="225" spans="1:23" ht="12.75" customHeight="1" x14ac:dyDescent="0.2">
      <c r="A225" s="2"/>
      <c r="B225" s="2"/>
      <c r="D225" s="2"/>
    </row>
    <row r="226" spans="1:23" ht="12.75" customHeight="1" x14ac:dyDescent="0.2">
      <c r="A226" s="2"/>
      <c r="B226" s="2"/>
      <c r="D226" s="2"/>
    </row>
    <row r="227" spans="1:23" ht="12.75" customHeight="1" x14ac:dyDescent="0.2">
      <c r="A227" s="2"/>
      <c r="B227" s="2"/>
      <c r="D227" s="2"/>
    </row>
    <row r="228" spans="1:23" ht="12.75" customHeight="1" x14ac:dyDescent="0.2">
      <c r="A228" s="2"/>
      <c r="B228" s="2"/>
      <c r="D228" s="2"/>
    </row>
    <row r="229" spans="1:23" ht="12.75" customHeight="1" x14ac:dyDescent="0.2">
      <c r="A229" s="2"/>
      <c r="B229" s="4" t="s">
        <v>87</v>
      </c>
      <c r="C229" s="4" t="s">
        <v>88</v>
      </c>
      <c r="D229" s="4" t="s">
        <v>18</v>
      </c>
      <c r="E229" s="4" t="s">
        <v>89</v>
      </c>
      <c r="F229" s="4" t="s">
        <v>90</v>
      </c>
      <c r="G229" s="4" t="s">
        <v>91</v>
      </c>
      <c r="H229" s="4" t="s">
        <v>92</v>
      </c>
      <c r="I229" s="4" t="s">
        <v>93</v>
      </c>
      <c r="J229" s="4" t="s">
        <v>94</v>
      </c>
      <c r="K229" s="4" t="s">
        <v>95</v>
      </c>
      <c r="L229" s="4" t="s">
        <v>96</v>
      </c>
      <c r="M229" s="4" t="s">
        <v>97</v>
      </c>
      <c r="N229" s="4" t="s">
        <v>98</v>
      </c>
      <c r="O229" s="4" t="s">
        <v>99</v>
      </c>
      <c r="P229" s="4"/>
      <c r="Q229" s="4"/>
      <c r="R229" s="4"/>
      <c r="S229" s="4"/>
      <c r="T229" s="4" t="s">
        <v>100</v>
      </c>
      <c r="U229" s="4" t="s">
        <v>101</v>
      </c>
      <c r="V229" s="4" t="s">
        <v>102</v>
      </c>
      <c r="W229" s="4" t="s">
        <v>83</v>
      </c>
    </row>
    <row r="230" spans="1:23" ht="12.75" customHeight="1" x14ac:dyDescent="0.2">
      <c r="A230" s="2" t="s">
        <v>107</v>
      </c>
      <c r="B230" s="4" t="s">
        <v>109</v>
      </c>
      <c r="C230" s="4" t="s">
        <v>17</v>
      </c>
      <c r="D230" s="4" t="s">
        <v>110</v>
      </c>
      <c r="E230" s="4" t="s">
        <v>111</v>
      </c>
      <c r="F230" s="4" t="s">
        <v>112</v>
      </c>
      <c r="G230" s="4" t="s">
        <v>113</v>
      </c>
      <c r="H230" s="4" t="s">
        <v>114</v>
      </c>
      <c r="I230" s="4" t="s">
        <v>115</v>
      </c>
      <c r="J230" s="4" t="s">
        <v>117</v>
      </c>
      <c r="K230" s="4" t="s">
        <v>118</v>
      </c>
      <c r="L230" s="4" t="s">
        <v>119</v>
      </c>
      <c r="M230" s="4" t="s">
        <v>120</v>
      </c>
      <c r="N230" s="4" t="s">
        <v>121</v>
      </c>
      <c r="O230" s="4" t="s">
        <v>122</v>
      </c>
      <c r="P230" s="4"/>
      <c r="Q230" s="4"/>
      <c r="R230" s="4"/>
      <c r="S230" s="4"/>
      <c r="T230" s="4" t="s">
        <v>124</v>
      </c>
      <c r="U230" s="4" t="s">
        <v>125</v>
      </c>
      <c r="V230" s="4" t="s">
        <v>126</v>
      </c>
      <c r="W230" s="4">
        <v>2006</v>
      </c>
    </row>
    <row r="231" spans="1:23" ht="12.75" customHeight="1" x14ac:dyDescent="0.2">
      <c r="A231" s="2" t="s">
        <v>24</v>
      </c>
      <c r="B231" s="26">
        <v>1.2403200000000001</v>
      </c>
      <c r="C231" s="26" t="s">
        <v>17</v>
      </c>
      <c r="D231" s="26">
        <v>1.3608</v>
      </c>
      <c r="E231" s="26">
        <v>1.36416</v>
      </c>
      <c r="F231" s="26">
        <v>1.3569230999999999</v>
      </c>
      <c r="G231" s="26">
        <v>0.95648</v>
      </c>
      <c r="H231" s="26">
        <v>1.4977199999999999</v>
      </c>
      <c r="I231" s="26">
        <v>0.86351999999999995</v>
      </c>
      <c r="J231" s="26">
        <v>2.2400000000000002</v>
      </c>
      <c r="K231" s="26">
        <v>1.5482880000000001</v>
      </c>
      <c r="L231" s="26">
        <v>2.018688</v>
      </c>
      <c r="M231" s="26">
        <v>2.2864800000000001</v>
      </c>
      <c r="N231" s="26">
        <v>2.5703999999999998</v>
      </c>
      <c r="O231" s="26">
        <v>2.0840689000000001</v>
      </c>
      <c r="P231" s="26"/>
      <c r="Q231" s="26"/>
      <c r="R231" s="26"/>
      <c r="S231" s="26"/>
      <c r="T231" s="26">
        <v>2.0048414000000001</v>
      </c>
      <c r="U231" s="26">
        <v>2.0618406999999999</v>
      </c>
      <c r="V231" s="26">
        <v>2.7915000000000001</v>
      </c>
      <c r="W231" s="26">
        <v>2.2251249</v>
      </c>
    </row>
    <row r="232" spans="1:23" ht="12.75" customHeight="1" x14ac:dyDescent="0.2">
      <c r="A232" s="2" t="s">
        <v>85</v>
      </c>
      <c r="B232" s="26">
        <v>0.79727999999999999</v>
      </c>
      <c r="C232" s="26">
        <v>1.40448</v>
      </c>
      <c r="D232" s="26">
        <v>0.93408000000000002</v>
      </c>
      <c r="E232" s="26">
        <v>0.76876800000000001</v>
      </c>
      <c r="F232" s="26">
        <v>0.81751379999999996</v>
      </c>
      <c r="G232" s="26">
        <v>0.60704000000000002</v>
      </c>
      <c r="H232" s="26">
        <v>0.92735999999999996</v>
      </c>
      <c r="I232" s="26">
        <v>0.89712000000000003</v>
      </c>
      <c r="J232" s="26">
        <v>1.3495999999999999</v>
      </c>
      <c r="K232" s="26">
        <v>1.104768</v>
      </c>
      <c r="L232" s="26">
        <v>1.2902400000000001</v>
      </c>
      <c r="M232" s="26">
        <v>1.1726399999999999</v>
      </c>
      <c r="N232" s="26">
        <v>1.4515199999999999</v>
      </c>
      <c r="O232" s="26">
        <v>1.2279047999999999</v>
      </c>
      <c r="P232" s="26"/>
      <c r="Q232" s="26"/>
      <c r="R232" s="26"/>
      <c r="S232" s="26"/>
      <c r="T232" s="26">
        <v>0.94402220000000003</v>
      </c>
      <c r="U232" s="26">
        <v>1.0565798</v>
      </c>
      <c r="V232" s="26">
        <v>1.2039</v>
      </c>
      <c r="W232" s="26">
        <v>1.4147613000000001</v>
      </c>
    </row>
    <row r="233" spans="1:23" ht="12.75" customHeight="1" x14ac:dyDescent="0.2">
      <c r="A233" s="2" t="s">
        <v>26</v>
      </c>
      <c r="B233" s="26" t="s">
        <v>17</v>
      </c>
      <c r="C233" s="26" t="s">
        <v>17</v>
      </c>
      <c r="D233" s="26" t="s">
        <v>17</v>
      </c>
      <c r="E233" s="26" t="s">
        <v>17</v>
      </c>
      <c r="F233" s="26">
        <v>1.3155692000000001</v>
      </c>
      <c r="G233" s="26">
        <v>0.91839999999999999</v>
      </c>
      <c r="H233" s="26">
        <v>1.39272</v>
      </c>
      <c r="I233" s="26">
        <v>0.97607999999999995</v>
      </c>
      <c r="J233" s="26">
        <v>1.5690999999999999</v>
      </c>
      <c r="K233" s="26">
        <v>1.184064</v>
      </c>
      <c r="L233" s="26">
        <v>1.3224959999999999</v>
      </c>
      <c r="M233" s="26">
        <v>1.27512</v>
      </c>
      <c r="N233" s="26">
        <v>1.8950400000000001</v>
      </c>
      <c r="O233" s="26">
        <v>1.2723229</v>
      </c>
      <c r="P233" s="26"/>
      <c r="Q233" s="26"/>
      <c r="R233" s="26"/>
      <c r="S233" s="26"/>
      <c r="T233" s="26">
        <v>1.0179119999999999</v>
      </c>
      <c r="U233" s="26">
        <v>1.0411492</v>
      </c>
      <c r="V233" s="26">
        <v>1.3637999999999999</v>
      </c>
      <c r="W233" s="26">
        <v>1.5329622999999999</v>
      </c>
    </row>
    <row r="234" spans="1:23" ht="12.75" customHeight="1" x14ac:dyDescent="0.2">
      <c r="A234" s="2" t="s">
        <v>27</v>
      </c>
      <c r="B234" s="26" t="s">
        <v>17</v>
      </c>
      <c r="C234" s="26" t="s">
        <v>17</v>
      </c>
      <c r="D234" s="26" t="s">
        <v>17</v>
      </c>
      <c r="E234" s="26" t="s">
        <v>17</v>
      </c>
      <c r="F234" s="26">
        <v>1.3817353999999999</v>
      </c>
      <c r="G234" s="26">
        <v>0.94303999999999999</v>
      </c>
      <c r="H234" s="26">
        <v>1.61616</v>
      </c>
      <c r="I234" s="26">
        <v>0.81984000000000001</v>
      </c>
      <c r="J234" s="26">
        <v>2.3128000000000002</v>
      </c>
      <c r="K234" s="26">
        <v>1.8049919999999999</v>
      </c>
      <c r="L234" s="26">
        <v>2.2592639999999999</v>
      </c>
      <c r="M234" s="26">
        <v>2.8240799999999999</v>
      </c>
      <c r="N234" s="26">
        <v>2.8492799999999998</v>
      </c>
      <c r="O234" s="26">
        <v>1.7639317999999999</v>
      </c>
      <c r="P234" s="26"/>
      <c r="Q234" s="26"/>
      <c r="R234" s="26"/>
      <c r="S234" s="26"/>
      <c r="T234" s="26">
        <v>2.0528794000000001</v>
      </c>
      <c r="U234" s="26">
        <v>2.3940128000000001</v>
      </c>
      <c r="V234" s="26">
        <v>2.6534</v>
      </c>
      <c r="W234" s="26">
        <v>2.9322186000000001</v>
      </c>
    </row>
    <row r="235" spans="1:23" ht="12.75" customHeight="1" x14ac:dyDescent="0.2">
      <c r="A235" s="2" t="s">
        <v>28</v>
      </c>
      <c r="B235" s="26" t="s">
        <v>17</v>
      </c>
      <c r="C235" s="26" t="s">
        <v>17</v>
      </c>
      <c r="D235" s="26" t="s">
        <v>17</v>
      </c>
      <c r="E235" s="26" t="s">
        <v>17</v>
      </c>
      <c r="F235" s="26">
        <v>1.4375631</v>
      </c>
      <c r="G235" s="26">
        <v>0.98336000000000001</v>
      </c>
      <c r="H235" s="26">
        <v>1.5766800000000001</v>
      </c>
      <c r="I235" s="26">
        <v>0.84672000000000003</v>
      </c>
      <c r="J235" s="26">
        <v>2.2086000000000001</v>
      </c>
      <c r="K235" s="26">
        <v>1.616832</v>
      </c>
      <c r="L235" s="26">
        <v>2.2592639999999999</v>
      </c>
      <c r="M235" s="26">
        <v>2.47464</v>
      </c>
      <c r="N235" s="26">
        <v>2.8224</v>
      </c>
      <c r="O235" s="26">
        <v>1.9929897000000001</v>
      </c>
      <c r="P235" s="26"/>
      <c r="Q235" s="26"/>
      <c r="R235" s="26"/>
      <c r="S235" s="26"/>
      <c r="T235" s="26">
        <v>2.3047583999999999</v>
      </c>
      <c r="U235" s="26">
        <v>2.4909783000000001</v>
      </c>
      <c r="V235" s="26">
        <v>2.9112</v>
      </c>
      <c r="W235" s="26">
        <v>3.0295317000000002</v>
      </c>
    </row>
    <row r="236" spans="1:23" ht="12.75" customHeight="1" x14ac:dyDescent="0.2">
      <c r="A236" s="2" t="s">
        <v>29</v>
      </c>
      <c r="B236" s="26" t="s">
        <v>17</v>
      </c>
      <c r="C236" s="26" t="s">
        <v>17</v>
      </c>
      <c r="D236" s="26" t="s">
        <v>17</v>
      </c>
      <c r="E236" s="26" t="s">
        <v>17</v>
      </c>
      <c r="F236" s="26">
        <v>1.4148185</v>
      </c>
      <c r="G236" s="26">
        <v>1.03488</v>
      </c>
      <c r="H236" s="26">
        <v>1.71444</v>
      </c>
      <c r="I236" s="26">
        <v>0.88536000000000004</v>
      </c>
      <c r="J236" s="26">
        <v>2.4449999999999998</v>
      </c>
      <c r="K236" s="26">
        <v>1.837248</v>
      </c>
      <c r="L236" s="26">
        <v>2.3358720000000002</v>
      </c>
      <c r="M236" s="26">
        <v>3.1135999999999999</v>
      </c>
      <c r="N236" s="26">
        <v>2.8593600000000001</v>
      </c>
      <c r="O236" s="26">
        <v>2.1057920999999999</v>
      </c>
      <c r="P236" s="26"/>
      <c r="Q236" s="26"/>
      <c r="R236" s="26"/>
      <c r="S236" s="26"/>
      <c r="T236" s="26">
        <v>2.3098488000000001</v>
      </c>
      <c r="U236" s="26">
        <v>2.3323016999999999</v>
      </c>
      <c r="V236" s="26">
        <v>3.2122999999999999</v>
      </c>
      <c r="W236" s="26">
        <v>3.1126828</v>
      </c>
    </row>
    <row r="237" spans="1:23" ht="12.75" customHeight="1" x14ac:dyDescent="0.2">
      <c r="A237" s="2" t="s">
        <v>104</v>
      </c>
      <c r="B237" s="26">
        <v>5.024E-2</v>
      </c>
      <c r="C237" s="26" t="s">
        <v>17</v>
      </c>
      <c r="D237" s="26">
        <v>1.2804</v>
      </c>
      <c r="E237" s="26">
        <v>0.76770000000000005</v>
      </c>
      <c r="F237" s="26">
        <v>0.42805539999999997</v>
      </c>
      <c r="G237" s="26">
        <v>0.96250000000000002</v>
      </c>
      <c r="H237" s="26">
        <v>0.42309999999999998</v>
      </c>
      <c r="I237" s="26">
        <v>0.55879999999999996</v>
      </c>
      <c r="J237" s="26">
        <v>0.53669999999999995</v>
      </c>
      <c r="K237" s="26">
        <v>1.0270999999999999</v>
      </c>
      <c r="L237" s="26">
        <v>0.62509999999999999</v>
      </c>
      <c r="M237" s="26">
        <v>0.9667</v>
      </c>
      <c r="N237" s="26">
        <v>2.1886000000000001</v>
      </c>
      <c r="O237" s="26">
        <v>0.438</v>
      </c>
      <c r="P237" s="26"/>
      <c r="Q237" s="26"/>
      <c r="R237" s="26"/>
      <c r="S237" s="26"/>
      <c r="T237" s="26">
        <v>1.1946000000000001</v>
      </c>
      <c r="U237" s="26">
        <v>1.4939</v>
      </c>
      <c r="V237" s="26">
        <v>0.75819999999999999</v>
      </c>
      <c r="W237" s="26" t="s">
        <v>17</v>
      </c>
    </row>
    <row r="238" spans="1:23" ht="12.75" customHeight="1" x14ac:dyDescent="0.2">
      <c r="A238" s="2"/>
      <c r="B238" s="2" t="s">
        <v>108</v>
      </c>
      <c r="D238" s="2" t="s">
        <v>108</v>
      </c>
      <c r="E238" s="2" t="s">
        <v>108</v>
      </c>
      <c r="F238" s="2" t="s">
        <v>85</v>
      </c>
      <c r="G238" s="2" t="s">
        <v>108</v>
      </c>
      <c r="H238" s="2" t="s">
        <v>85</v>
      </c>
      <c r="I238" s="2" t="s">
        <v>108</v>
      </c>
      <c r="J238" s="2" t="s">
        <v>116</v>
      </c>
      <c r="K238" s="2" t="s">
        <v>108</v>
      </c>
      <c r="L238" s="2" t="s">
        <v>116</v>
      </c>
      <c r="M238" s="2" t="s">
        <v>116</v>
      </c>
      <c r="N238" s="2" t="s">
        <v>108</v>
      </c>
      <c r="O238" s="2" t="s">
        <v>116</v>
      </c>
      <c r="P238" s="4"/>
      <c r="Q238" s="4"/>
      <c r="R238" s="4"/>
      <c r="S238" s="4"/>
      <c r="T238" s="2" t="s">
        <v>123</v>
      </c>
      <c r="U238" s="2" t="s">
        <v>108</v>
      </c>
      <c r="V238" s="2" t="s">
        <v>116</v>
      </c>
    </row>
    <row r="239" spans="1:23" ht="12.75" customHeight="1" x14ac:dyDescent="0.2">
      <c r="A239" s="2"/>
    </row>
    <row r="240" spans="1:23" ht="12.75" customHeight="1" x14ac:dyDescent="0.2">
      <c r="A240" s="2"/>
      <c r="B240" s="2"/>
      <c r="D240" s="2"/>
    </row>
    <row r="241" spans="1:11" ht="12.75" customHeight="1" x14ac:dyDescent="0.2">
      <c r="A241" s="2"/>
      <c r="B241" s="2"/>
      <c r="D241" s="2"/>
    </row>
    <row r="242" spans="1:11" ht="12.75" customHeight="1" x14ac:dyDescent="0.2">
      <c r="A242" s="2"/>
      <c r="B242" s="2"/>
      <c r="D242" s="2"/>
    </row>
    <row r="243" spans="1:11" ht="12.75" customHeight="1" x14ac:dyDescent="0.2">
      <c r="A243" s="2"/>
      <c r="B243" s="2"/>
      <c r="D243" s="2"/>
    </row>
    <row r="244" spans="1:11" ht="12.75" customHeight="1" x14ac:dyDescent="0.2">
      <c r="A244" s="2"/>
      <c r="B244" s="2"/>
      <c r="D244" s="2"/>
    </row>
    <row r="245" spans="1:11" ht="12.75" customHeight="1" x14ac:dyDescent="0.2">
      <c r="A245" s="2"/>
      <c r="B245" s="2"/>
      <c r="D245" s="2"/>
    </row>
    <row r="246" spans="1:11" ht="12.75" customHeight="1" x14ac:dyDescent="0.2">
      <c r="A246" s="2"/>
      <c r="B246" s="2"/>
      <c r="D246" s="2"/>
    </row>
    <row r="247" spans="1:11" ht="12.75" customHeight="1" x14ac:dyDescent="0.2">
      <c r="A247" s="2"/>
      <c r="B247" s="2"/>
      <c r="D247" s="2"/>
    </row>
    <row r="248" spans="1:11" ht="12.75" customHeight="1" x14ac:dyDescent="0.2">
      <c r="A248" s="2"/>
      <c r="B248" s="2"/>
      <c r="D248" s="2"/>
    </row>
    <row r="249" spans="1:11" ht="12.75" customHeight="1" x14ac:dyDescent="0.2">
      <c r="A249" s="2"/>
      <c r="B249" s="2"/>
      <c r="D249" s="2"/>
      <c r="F249" s="52" t="s">
        <v>127</v>
      </c>
      <c r="G249" s="52" t="s">
        <v>128</v>
      </c>
      <c r="H249" s="52" t="s">
        <v>129</v>
      </c>
      <c r="I249" s="52" t="s">
        <v>130</v>
      </c>
      <c r="J249" s="52" t="s">
        <v>131</v>
      </c>
      <c r="K249" s="103" t="s">
        <v>270</v>
      </c>
    </row>
    <row r="250" spans="1:11" ht="12.75" customHeight="1" x14ac:dyDescent="0.2">
      <c r="A250" s="2">
        <v>1</v>
      </c>
      <c r="B250" s="2"/>
      <c r="C250" s="2">
        <v>0.71231999999999995</v>
      </c>
      <c r="D250" s="2">
        <v>1</v>
      </c>
      <c r="E250" s="2" t="s">
        <v>24</v>
      </c>
      <c r="G250" s="2">
        <v>1.40448</v>
      </c>
      <c r="H250" s="2">
        <v>1.3144800000000001</v>
      </c>
      <c r="I250" s="2">
        <v>2.0720048000000002</v>
      </c>
      <c r="J250" s="2">
        <v>2.3986019999999999</v>
      </c>
      <c r="K250">
        <v>2.035032302773109</v>
      </c>
    </row>
    <row r="251" spans="1:11" ht="12.75" customHeight="1" x14ac:dyDescent="0.2">
      <c r="A251" s="2" t="s">
        <v>127</v>
      </c>
      <c r="B251" s="2" t="s">
        <v>25</v>
      </c>
      <c r="C251" s="2">
        <v>1.40448</v>
      </c>
      <c r="D251" s="2">
        <v>2</v>
      </c>
      <c r="E251" s="2" t="s">
        <v>25</v>
      </c>
      <c r="F251" s="2">
        <v>0.71231999999999995</v>
      </c>
      <c r="G251" s="2">
        <v>0.82807739999999996</v>
      </c>
      <c r="H251" s="2">
        <v>0.86736000000000002</v>
      </c>
      <c r="I251" s="2">
        <v>1.2301903999999999</v>
      </c>
      <c r="J251" s="2">
        <v>1.1265794</v>
      </c>
      <c r="K251">
        <v>0.99726409740455901</v>
      </c>
    </row>
    <row r="252" spans="1:11" ht="12.75" customHeight="1" x14ac:dyDescent="0.2">
      <c r="A252" s="2" t="s">
        <v>128</v>
      </c>
      <c r="B252" s="2" t="s">
        <v>24</v>
      </c>
      <c r="C252" s="2">
        <v>0.82807739999999996</v>
      </c>
      <c r="D252" s="2">
        <v>3</v>
      </c>
      <c r="E252" s="2" t="s">
        <v>26</v>
      </c>
      <c r="H252" s="2">
        <v>1.2465599999999999</v>
      </c>
      <c r="I252" s="2">
        <v>1.3355163000000001</v>
      </c>
      <c r="J252" s="2">
        <v>1.2231179999999999</v>
      </c>
      <c r="K252">
        <v>1.2114121904325554</v>
      </c>
    </row>
    <row r="253" spans="1:11" ht="12.75" customHeight="1" x14ac:dyDescent="0.2">
      <c r="A253" s="2"/>
      <c r="B253" s="2" t="s">
        <v>25</v>
      </c>
      <c r="C253" s="2">
        <v>1.3144800000000001</v>
      </c>
      <c r="D253" s="2">
        <v>4</v>
      </c>
      <c r="E253" s="2" t="s">
        <v>27</v>
      </c>
      <c r="H253" s="2">
        <v>1.3214399999999999</v>
      </c>
      <c r="I253" s="2">
        <v>2.1143198000000001</v>
      </c>
      <c r="J253" s="2">
        <v>2.4822942000000001</v>
      </c>
      <c r="K253">
        <v>2.266762365752149</v>
      </c>
    </row>
    <row r="254" spans="1:11" ht="12.75" customHeight="1" x14ac:dyDescent="0.2">
      <c r="A254" s="2" t="s">
        <v>133</v>
      </c>
      <c r="B254" s="2">
        <v>1</v>
      </c>
      <c r="C254" s="2">
        <v>0.86736000000000002</v>
      </c>
      <c r="D254" s="2">
        <v>5</v>
      </c>
      <c r="E254" s="2" t="s">
        <v>28</v>
      </c>
      <c r="H254" s="2">
        <v>1.3442400000000001</v>
      </c>
      <c r="I254" s="2">
        <v>2.1268666000000001</v>
      </c>
      <c r="J254" s="2">
        <v>2.6550547</v>
      </c>
      <c r="K254">
        <v>2.2802420519625088</v>
      </c>
    </row>
    <row r="255" spans="1:11" ht="12.75" customHeight="1" x14ac:dyDescent="0.2">
      <c r="A255" s="2"/>
      <c r="B255" s="2">
        <v>2</v>
      </c>
      <c r="C255" s="2">
        <v>1.2465599999999999</v>
      </c>
      <c r="D255" s="2">
        <v>6</v>
      </c>
      <c r="E255" s="2" t="s">
        <v>29</v>
      </c>
      <c r="H255" s="2">
        <v>1.38408</v>
      </c>
      <c r="I255" s="2">
        <v>2.2941631999999998</v>
      </c>
      <c r="J255" s="2">
        <v>2.7483043999999999</v>
      </c>
      <c r="K255">
        <v>2.3819585932355221</v>
      </c>
    </row>
    <row r="256" spans="1:11" ht="12.75" customHeight="1" x14ac:dyDescent="0.2">
      <c r="A256" s="2"/>
      <c r="B256" s="2">
        <v>3</v>
      </c>
      <c r="C256" s="2">
        <v>1.3214399999999999</v>
      </c>
      <c r="D256" s="2"/>
      <c r="G256" s="3">
        <f t="shared" ref="G256:J256" si="80">SQRT(2/G258)*G257</f>
        <v>0.14579614579621869</v>
      </c>
      <c r="H256" s="3">
        <f t="shared" si="80"/>
        <v>0.14367964365211935</v>
      </c>
      <c r="I256" s="3">
        <f t="shared" si="80"/>
        <v>0.1407293914632676</v>
      </c>
      <c r="J256" s="3">
        <f t="shared" si="80"/>
        <v>0.35750302795920486</v>
      </c>
    </row>
    <row r="257" spans="1:10" ht="12.75" customHeight="1" x14ac:dyDescent="0.2">
      <c r="A257" s="2"/>
      <c r="B257" s="2">
        <v>4</v>
      </c>
      <c r="C257" s="2">
        <v>1.3442400000000001</v>
      </c>
      <c r="D257" s="2"/>
      <c r="G257" s="2">
        <v>0.57399999999999995</v>
      </c>
      <c r="H257" s="2">
        <v>0.53759999999999997</v>
      </c>
      <c r="I257" s="2">
        <v>0.60529999999999995</v>
      </c>
      <c r="J257" s="2">
        <v>0.87570000000000003</v>
      </c>
    </row>
    <row r="258" spans="1:10" ht="12.75" customHeight="1" x14ac:dyDescent="0.2">
      <c r="A258" s="2"/>
      <c r="B258" s="2">
        <v>5</v>
      </c>
      <c r="C258" s="2">
        <v>1.38408</v>
      </c>
      <c r="D258" s="2"/>
      <c r="G258" s="2">
        <v>31</v>
      </c>
      <c r="H258" s="2">
        <v>28</v>
      </c>
      <c r="I258" s="2">
        <v>37</v>
      </c>
      <c r="J258" s="2">
        <v>12</v>
      </c>
    </row>
    <row r="259" spans="1:10" ht="12.75" customHeight="1" x14ac:dyDescent="0.2">
      <c r="A259" s="2"/>
      <c r="B259" s="2">
        <v>6</v>
      </c>
      <c r="C259" s="2">
        <v>2.0720048000000002</v>
      </c>
      <c r="D259" s="2"/>
    </row>
    <row r="260" spans="1:10" ht="12.75" customHeight="1" x14ac:dyDescent="0.2">
      <c r="A260" s="2">
        <v>4</v>
      </c>
      <c r="B260" s="2">
        <v>1</v>
      </c>
      <c r="C260" s="2">
        <v>1.2301903999999999</v>
      </c>
      <c r="D260" s="2"/>
      <c r="E260" s="27" t="s">
        <v>134</v>
      </c>
      <c r="F260" s="27"/>
      <c r="G260" s="27"/>
      <c r="H260" s="28">
        <f t="shared" ref="H260:J260" si="81">H252-H251</f>
        <v>0.37919999999999987</v>
      </c>
      <c r="I260" s="28">
        <f t="shared" si="81"/>
        <v>0.10532590000000019</v>
      </c>
      <c r="J260" s="28">
        <f t="shared" si="81"/>
        <v>9.6538599999999919E-2</v>
      </c>
    </row>
    <row r="261" spans="1:10" ht="12.75" customHeight="1" x14ac:dyDescent="0.2">
      <c r="A261" s="2"/>
      <c r="B261" s="2">
        <v>2</v>
      </c>
      <c r="C261" s="2">
        <v>1.3355163000000001</v>
      </c>
      <c r="D261" s="2"/>
      <c r="E261" s="27" t="s">
        <v>135</v>
      </c>
      <c r="F261" s="27"/>
      <c r="G261" s="27"/>
      <c r="H261" s="28">
        <f t="shared" ref="H261:J261" si="82">H253-H252</f>
        <v>7.4880000000000058E-2</v>
      </c>
      <c r="I261" s="28">
        <f t="shared" si="82"/>
        <v>0.77880349999999998</v>
      </c>
      <c r="J261" s="28">
        <f t="shared" si="82"/>
        <v>1.2591762000000002</v>
      </c>
    </row>
    <row r="262" spans="1:10" ht="12.75" customHeight="1" x14ac:dyDescent="0.2">
      <c r="A262" s="2"/>
      <c r="B262" s="2">
        <v>3</v>
      </c>
      <c r="C262" s="2">
        <v>2.1143198000000001</v>
      </c>
      <c r="D262" s="2"/>
      <c r="E262" s="27" t="s">
        <v>136</v>
      </c>
      <c r="F262" s="27"/>
      <c r="G262" s="27"/>
      <c r="H262" s="28">
        <f t="shared" ref="H262:J262" si="83">H254-H253</f>
        <v>2.2800000000000153E-2</v>
      </c>
      <c r="I262" s="28">
        <f t="shared" si="83"/>
        <v>1.2546799999999969E-2</v>
      </c>
      <c r="J262" s="28">
        <f t="shared" si="83"/>
        <v>0.17276049999999987</v>
      </c>
    </row>
    <row r="263" spans="1:10" ht="12.75" customHeight="1" x14ac:dyDescent="0.2">
      <c r="A263" s="2"/>
      <c r="B263" s="2">
        <v>4</v>
      </c>
      <c r="C263" s="2">
        <v>2.1268666000000001</v>
      </c>
      <c r="D263" s="2"/>
      <c r="E263" s="27" t="s">
        <v>137</v>
      </c>
      <c r="F263" s="27"/>
      <c r="G263" s="27"/>
      <c r="H263" s="28">
        <f t="shared" ref="H263:J263" si="84">H255-H254</f>
        <v>3.9839999999999876E-2</v>
      </c>
      <c r="I263" s="28">
        <f t="shared" si="84"/>
        <v>0.1672965999999998</v>
      </c>
      <c r="J263" s="28">
        <f t="shared" si="84"/>
        <v>9.324969999999988E-2</v>
      </c>
    </row>
    <row r="264" spans="1:10" ht="12.75" customHeight="1" x14ac:dyDescent="0.2">
      <c r="A264" s="2"/>
      <c r="B264" s="2">
        <v>5</v>
      </c>
      <c r="C264" s="2">
        <v>2.2941631999999998</v>
      </c>
      <c r="D264" s="2"/>
      <c r="E264" s="27" t="s">
        <v>138</v>
      </c>
      <c r="F264" s="27"/>
      <c r="G264" s="27"/>
      <c r="H264" s="28">
        <f t="shared" ref="H264:J264" si="85">(H253-H252)-(H252-H251)</f>
        <v>-0.30431999999999981</v>
      </c>
      <c r="I264" s="28">
        <f t="shared" si="85"/>
        <v>0.67347759999999979</v>
      </c>
      <c r="J264" s="28">
        <f t="shared" si="85"/>
        <v>1.1626376000000003</v>
      </c>
    </row>
    <row r="265" spans="1:10" ht="12.75" customHeight="1" x14ac:dyDescent="0.2">
      <c r="A265" s="2"/>
      <c r="B265" s="2">
        <v>6</v>
      </c>
      <c r="C265" s="2">
        <v>2.3986019999999999</v>
      </c>
      <c r="D265" s="2"/>
      <c r="E265" s="27"/>
      <c r="F265" s="27"/>
      <c r="G265" s="27"/>
      <c r="H265" s="27"/>
      <c r="I265" s="27"/>
      <c r="J265" s="27"/>
    </row>
    <row r="266" spans="1:10" ht="12.75" customHeight="1" x14ac:dyDescent="0.2">
      <c r="A266" s="2">
        <v>5</v>
      </c>
      <c r="B266" s="2">
        <v>1</v>
      </c>
      <c r="C266" s="2">
        <v>1.1265794</v>
      </c>
      <c r="D266" s="2"/>
      <c r="E266" s="27"/>
      <c r="F266" s="27"/>
      <c r="G266" s="27"/>
      <c r="H266" s="27"/>
      <c r="I266" s="27"/>
      <c r="J266" s="27"/>
    </row>
    <row r="267" spans="1:10" ht="12.75" customHeight="1" x14ac:dyDescent="0.2">
      <c r="A267" s="2"/>
      <c r="B267" s="2">
        <v>2</v>
      </c>
      <c r="C267" s="2">
        <v>1.2231179999999999</v>
      </c>
      <c r="D267" s="2"/>
      <c r="E267" s="27"/>
      <c r="F267" s="27"/>
      <c r="G267" s="27"/>
      <c r="H267" s="27"/>
      <c r="I267" s="27"/>
      <c r="J267" s="27"/>
    </row>
    <row r="268" spans="1:10" ht="12.75" customHeight="1" x14ac:dyDescent="0.2">
      <c r="A268" s="2"/>
      <c r="B268" s="2">
        <v>3</v>
      </c>
      <c r="C268" s="2">
        <v>2.4822942000000001</v>
      </c>
      <c r="D268" s="2"/>
      <c r="E268" s="27"/>
      <c r="F268" s="27"/>
      <c r="G268" s="27"/>
      <c r="H268" s="27"/>
      <c r="I268" s="27"/>
      <c r="J268" s="27"/>
    </row>
    <row r="269" spans="1:10" ht="12.75" customHeight="1" x14ac:dyDescent="0.2">
      <c r="A269" s="2"/>
      <c r="B269" s="2">
        <v>4</v>
      </c>
      <c r="C269" s="2">
        <v>2.6550547</v>
      </c>
      <c r="D269" s="2"/>
    </row>
    <row r="270" spans="1:10" ht="12.75" customHeight="1" x14ac:dyDescent="0.2">
      <c r="A270" s="2"/>
      <c r="B270" s="2">
        <v>5</v>
      </c>
      <c r="C270" s="2">
        <v>2.7483043999999999</v>
      </c>
      <c r="D270" s="2"/>
    </row>
    <row r="271" spans="1:10" ht="12.75" customHeight="1" x14ac:dyDescent="0.2">
      <c r="A271" s="2"/>
      <c r="B271" s="2">
        <v>6</v>
      </c>
      <c r="D271" s="2"/>
      <c r="G271" s="2" t="s">
        <v>129</v>
      </c>
      <c r="H271" s="2" t="s">
        <v>130</v>
      </c>
      <c r="I271" s="2" t="s">
        <v>131</v>
      </c>
    </row>
    <row r="272" spans="1:10" ht="12.75" customHeight="1" x14ac:dyDescent="0.2">
      <c r="A272" s="2"/>
      <c r="B272" s="2"/>
      <c r="D272" s="2"/>
      <c r="F272" s="27" t="s">
        <v>134</v>
      </c>
      <c r="G272" s="2">
        <v>0.37919999999999987</v>
      </c>
      <c r="H272" s="2">
        <v>0.10532590000000019</v>
      </c>
      <c r="I272" s="2">
        <v>9.6538599999999919E-2</v>
      </c>
    </row>
    <row r="273" spans="1:9" ht="12.75" customHeight="1" x14ac:dyDescent="0.2">
      <c r="A273" s="2"/>
      <c r="B273" s="2"/>
      <c r="D273" s="2"/>
      <c r="F273" s="27" t="s">
        <v>135</v>
      </c>
      <c r="G273" s="2">
        <v>7.4880000000000058E-2</v>
      </c>
      <c r="H273" s="2">
        <v>0.77880349999999998</v>
      </c>
      <c r="I273" s="2">
        <v>1.2591762000000002</v>
      </c>
    </row>
    <row r="274" spans="1:9" ht="12.75" customHeight="1" x14ac:dyDescent="0.2">
      <c r="A274" s="2"/>
      <c r="B274" s="2"/>
      <c r="D274" s="2"/>
      <c r="F274" s="27" t="s">
        <v>138</v>
      </c>
      <c r="G274" s="2">
        <v>-0.30431999999999981</v>
      </c>
      <c r="H274" s="2">
        <v>0.67347759999999979</v>
      </c>
      <c r="I274" s="2">
        <v>1.1626376000000003</v>
      </c>
    </row>
    <row r="275" spans="1:9" ht="12.75" customHeight="1" x14ac:dyDescent="0.2">
      <c r="A275" s="2"/>
      <c r="B275" s="2"/>
      <c r="D275" s="2"/>
      <c r="F275" s="27" t="s">
        <v>136</v>
      </c>
      <c r="G275" s="2">
        <v>2.2800000000000153E-2</v>
      </c>
      <c r="H275" s="2">
        <v>1.2546799999999969E-2</v>
      </c>
      <c r="I275" s="2">
        <v>0.17276049999999987</v>
      </c>
    </row>
    <row r="276" spans="1:9" ht="12.75" customHeight="1" x14ac:dyDescent="0.2">
      <c r="A276" s="2"/>
      <c r="B276" s="2"/>
      <c r="D276" s="2"/>
      <c r="F276" s="27" t="s">
        <v>137</v>
      </c>
      <c r="G276" s="2">
        <v>3.9839999999999876E-2</v>
      </c>
      <c r="H276" s="2">
        <v>0.1672965999999998</v>
      </c>
      <c r="I276" s="2">
        <v>9.324969999999988E-2</v>
      </c>
    </row>
    <row r="277" spans="1:9" ht="12.75" customHeight="1" x14ac:dyDescent="0.2">
      <c r="A277" s="2"/>
      <c r="B277" s="2"/>
      <c r="D277" s="2"/>
      <c r="F277" s="27"/>
    </row>
    <row r="278" spans="1:9" ht="12.75" customHeight="1" x14ac:dyDescent="0.2">
      <c r="A278" s="2"/>
      <c r="B278" s="2"/>
      <c r="D278" s="2"/>
    </row>
    <row r="279" spans="1:9" ht="12.75" customHeight="1" x14ac:dyDescent="0.2">
      <c r="A279" s="2"/>
      <c r="B279" s="2"/>
      <c r="D279" s="2"/>
      <c r="F279" s="27"/>
    </row>
    <row r="280" spans="1:9" ht="12.75" customHeight="1" x14ac:dyDescent="0.2">
      <c r="A280" s="2"/>
      <c r="B280" s="2"/>
      <c r="D280" s="2"/>
    </row>
    <row r="281" spans="1:9" ht="12.75" customHeight="1" x14ac:dyDescent="0.2">
      <c r="A281" s="2"/>
      <c r="B281" s="2"/>
      <c r="D281" s="2"/>
    </row>
    <row r="282" spans="1:9" ht="12.75" customHeight="1" x14ac:dyDescent="0.2">
      <c r="A282" s="2"/>
      <c r="B282" s="2"/>
      <c r="D282" s="2"/>
    </row>
    <row r="283" spans="1:9" ht="12.75" customHeight="1" x14ac:dyDescent="0.2">
      <c r="A283" s="2"/>
      <c r="B283" s="2"/>
      <c r="D283" s="2"/>
    </row>
    <row r="284" spans="1:9" ht="12.75" customHeight="1" x14ac:dyDescent="0.2">
      <c r="A284" s="2"/>
      <c r="B284" s="2"/>
      <c r="D284" s="2"/>
    </row>
    <row r="285" spans="1:9" ht="12.75" customHeight="1" x14ac:dyDescent="0.2">
      <c r="A285" s="2"/>
      <c r="B285" s="2"/>
      <c r="D285" s="2"/>
    </row>
    <row r="286" spans="1:9" ht="12.75" customHeight="1" x14ac:dyDescent="0.2">
      <c r="A286" s="2"/>
      <c r="B286" s="2"/>
      <c r="D286" s="2"/>
    </row>
    <row r="287" spans="1:9" ht="12.75" customHeight="1" x14ac:dyDescent="0.2">
      <c r="A287" s="2"/>
      <c r="B287" s="2"/>
      <c r="D287" s="2"/>
    </row>
    <row r="288" spans="1:9" ht="12.75" customHeight="1" x14ac:dyDescent="0.2">
      <c r="A288" s="2"/>
      <c r="B288" s="2"/>
      <c r="D288" s="2"/>
    </row>
    <row r="289" spans="1:4" ht="12.75" customHeight="1" x14ac:dyDescent="0.2">
      <c r="A289" s="2"/>
      <c r="B289" s="2"/>
      <c r="D289" s="2"/>
    </row>
    <row r="290" spans="1:4" ht="12.75" customHeight="1" x14ac:dyDescent="0.2">
      <c r="A290" s="2"/>
      <c r="B290" s="2"/>
      <c r="D290" s="2"/>
    </row>
    <row r="291" spans="1:4" ht="12.75" customHeight="1" x14ac:dyDescent="0.2">
      <c r="A291" s="2"/>
      <c r="B291" s="2"/>
      <c r="D291" s="2"/>
    </row>
    <row r="292" spans="1:4" ht="12.75" customHeight="1" x14ac:dyDescent="0.2">
      <c r="A292" s="2"/>
      <c r="B292" s="2"/>
      <c r="D292" s="2"/>
    </row>
    <row r="293" spans="1:4" ht="12.75" customHeight="1" x14ac:dyDescent="0.2">
      <c r="A293" s="2"/>
      <c r="B293" s="2"/>
      <c r="D293" s="2"/>
    </row>
    <row r="294" spans="1:4" ht="12.75" customHeight="1" x14ac:dyDescent="0.2">
      <c r="A294" s="2"/>
      <c r="B294" s="2"/>
      <c r="D294" s="2"/>
    </row>
    <row r="295" spans="1:4" ht="12.75" customHeight="1" x14ac:dyDescent="0.2">
      <c r="A295" s="2"/>
      <c r="B295" s="2"/>
      <c r="D295" s="2"/>
    </row>
    <row r="296" spans="1:4" ht="12.75" customHeight="1" x14ac:dyDescent="0.2">
      <c r="A296" s="2"/>
      <c r="B296" s="2"/>
      <c r="D296" s="2"/>
    </row>
    <row r="297" spans="1:4" ht="12.75" customHeight="1" x14ac:dyDescent="0.2">
      <c r="A297" s="2"/>
      <c r="B297" s="2"/>
      <c r="D297" s="2"/>
    </row>
    <row r="298" spans="1:4" ht="12.75" customHeight="1" x14ac:dyDescent="0.2">
      <c r="A298" s="2"/>
      <c r="B298" s="2"/>
      <c r="D298" s="2"/>
    </row>
    <row r="299" spans="1:4" ht="12.75" customHeight="1" x14ac:dyDescent="0.2">
      <c r="A299" s="2"/>
      <c r="B299" s="2"/>
      <c r="D299" s="2"/>
    </row>
    <row r="300" spans="1:4" ht="12.75" customHeight="1" x14ac:dyDescent="0.2">
      <c r="A300" s="2"/>
      <c r="B300" s="2"/>
      <c r="D300" s="2"/>
    </row>
    <row r="301" spans="1:4" ht="12.75" customHeight="1" x14ac:dyDescent="0.2">
      <c r="A301" s="2"/>
      <c r="B301" s="2"/>
      <c r="D301" s="2"/>
    </row>
    <row r="302" spans="1:4" ht="12.75" customHeight="1" x14ac:dyDescent="0.2">
      <c r="A302" s="2"/>
      <c r="B302" s="2"/>
      <c r="D302" s="2"/>
    </row>
    <row r="303" spans="1:4" ht="12.75" customHeight="1" x14ac:dyDescent="0.2">
      <c r="A303" s="2"/>
      <c r="B303" s="2"/>
      <c r="D303" s="2"/>
    </row>
    <row r="304" spans="1:4" ht="12.75" customHeight="1" x14ac:dyDescent="0.2">
      <c r="A304" s="2"/>
      <c r="B304" s="2"/>
      <c r="D304" s="2"/>
    </row>
    <row r="305" spans="1:4" ht="12.75" customHeight="1" x14ac:dyDescent="0.2">
      <c r="A305" s="2"/>
      <c r="B305" s="2"/>
      <c r="D305" s="2"/>
    </row>
    <row r="306" spans="1:4" ht="12.75" customHeight="1" x14ac:dyDescent="0.2">
      <c r="A306" s="2"/>
      <c r="B306" s="2"/>
      <c r="D306" s="2"/>
    </row>
    <row r="307" spans="1:4" ht="12.75" customHeight="1" x14ac:dyDescent="0.2">
      <c r="A307" s="2"/>
      <c r="B307" s="2"/>
      <c r="D307" s="2"/>
    </row>
    <row r="308" spans="1:4" ht="12.75" customHeight="1" x14ac:dyDescent="0.2">
      <c r="A308" s="2"/>
      <c r="B308" s="2"/>
      <c r="D308" s="2"/>
    </row>
    <row r="309" spans="1:4" ht="12.75" customHeight="1" x14ac:dyDescent="0.2">
      <c r="A309" s="2"/>
      <c r="B309" s="2"/>
      <c r="D309" s="2"/>
    </row>
    <row r="310" spans="1:4" ht="12.75" customHeight="1" x14ac:dyDescent="0.2">
      <c r="A310" s="2"/>
      <c r="B310" s="2"/>
      <c r="D310" s="2"/>
    </row>
    <row r="311" spans="1:4" ht="12.75" customHeight="1" x14ac:dyDescent="0.2">
      <c r="A311" s="2"/>
      <c r="B311" s="2"/>
      <c r="D311" s="2"/>
    </row>
    <row r="312" spans="1:4" ht="12.75" customHeight="1" x14ac:dyDescent="0.2">
      <c r="A312" s="2"/>
      <c r="B312" s="2"/>
      <c r="D312" s="2"/>
    </row>
    <row r="313" spans="1:4" ht="12.75" customHeight="1" x14ac:dyDescent="0.2">
      <c r="A313" s="2"/>
      <c r="B313" s="2"/>
      <c r="D313" s="2"/>
    </row>
    <row r="314" spans="1:4" ht="12.75" customHeight="1" x14ac:dyDescent="0.2">
      <c r="A314" s="2"/>
      <c r="B314" s="2"/>
      <c r="D314" s="2"/>
    </row>
    <row r="315" spans="1:4" ht="12.75" customHeight="1" x14ac:dyDescent="0.2">
      <c r="A315" s="2"/>
      <c r="B315" s="2"/>
      <c r="D315" s="2"/>
    </row>
    <row r="316" spans="1:4" ht="12.75" customHeight="1" x14ac:dyDescent="0.2">
      <c r="A316" s="2"/>
      <c r="B316" s="2"/>
      <c r="D316" s="2"/>
    </row>
    <row r="317" spans="1:4" ht="12.75" customHeight="1" x14ac:dyDescent="0.2">
      <c r="A317" s="2"/>
      <c r="B317" s="2"/>
      <c r="D317" s="2"/>
    </row>
    <row r="318" spans="1:4" ht="12.75" customHeight="1" x14ac:dyDescent="0.2">
      <c r="A318" s="2"/>
      <c r="B318" s="2"/>
      <c r="D318" s="2"/>
    </row>
    <row r="319" spans="1:4" ht="12.75" customHeight="1" x14ac:dyDescent="0.2">
      <c r="A319" s="2"/>
      <c r="B319" s="2"/>
      <c r="D319" s="2"/>
    </row>
    <row r="320" spans="1:4" ht="12.75" customHeight="1" x14ac:dyDescent="0.2">
      <c r="A320" s="2"/>
      <c r="B320" s="2"/>
      <c r="D320" s="2"/>
    </row>
    <row r="321" spans="1:4" ht="12.75" customHeight="1" x14ac:dyDescent="0.2">
      <c r="A321" s="2"/>
      <c r="B321" s="2"/>
      <c r="D321" s="2"/>
    </row>
    <row r="322" spans="1:4" ht="12.75" customHeight="1" x14ac:dyDescent="0.2">
      <c r="A322" s="2"/>
      <c r="B322" s="2"/>
      <c r="D322" s="2"/>
    </row>
    <row r="323" spans="1:4" ht="12.75" customHeight="1" x14ac:dyDescent="0.2">
      <c r="A323" s="2"/>
      <c r="B323" s="2"/>
      <c r="D323" s="2"/>
    </row>
    <row r="324" spans="1:4" ht="12.75" customHeight="1" x14ac:dyDescent="0.2">
      <c r="A324" s="2"/>
      <c r="B324" s="2"/>
      <c r="D324" s="2"/>
    </row>
    <row r="325" spans="1:4" ht="12.75" customHeight="1" x14ac:dyDescent="0.2">
      <c r="A325" s="2"/>
      <c r="B325" s="2"/>
      <c r="D325" s="2"/>
    </row>
    <row r="326" spans="1:4" ht="12.75" customHeight="1" x14ac:dyDescent="0.2">
      <c r="A326" s="2"/>
      <c r="B326" s="2"/>
      <c r="D326" s="2"/>
    </row>
    <row r="327" spans="1:4" ht="12.75" customHeight="1" x14ac:dyDescent="0.2">
      <c r="A327" s="2"/>
      <c r="B327" s="2"/>
      <c r="D327" s="2"/>
    </row>
    <row r="328" spans="1:4" ht="12.75" customHeight="1" x14ac:dyDescent="0.2">
      <c r="A328" s="2"/>
      <c r="B328" s="2"/>
      <c r="D328" s="2"/>
    </row>
    <row r="329" spans="1:4" ht="12.75" customHeight="1" x14ac:dyDescent="0.2">
      <c r="A329" s="2"/>
      <c r="B329" s="2"/>
      <c r="D329" s="2"/>
    </row>
    <row r="330" spans="1:4" ht="12.75" customHeight="1" x14ac:dyDescent="0.2">
      <c r="A330" s="2"/>
      <c r="B330" s="2"/>
      <c r="D330" s="2"/>
    </row>
    <row r="331" spans="1:4" ht="12.75" customHeight="1" x14ac:dyDescent="0.2">
      <c r="A331" s="2"/>
      <c r="B331" s="2"/>
      <c r="D331" s="2"/>
    </row>
    <row r="332" spans="1:4" ht="12.75" customHeight="1" x14ac:dyDescent="0.2">
      <c r="A332" s="2"/>
      <c r="B332" s="2"/>
      <c r="D332" s="2"/>
    </row>
    <row r="333" spans="1:4" ht="12.75" customHeight="1" x14ac:dyDescent="0.2">
      <c r="A333" s="2"/>
      <c r="B333" s="2"/>
      <c r="D333" s="2"/>
    </row>
    <row r="334" spans="1:4" ht="12.75" customHeight="1" x14ac:dyDescent="0.2">
      <c r="A334" s="2"/>
      <c r="B334" s="2"/>
      <c r="D334" s="2"/>
    </row>
    <row r="335" spans="1:4" ht="12.75" customHeight="1" x14ac:dyDescent="0.2">
      <c r="A335" s="2"/>
      <c r="B335" s="2"/>
      <c r="D335" s="2"/>
    </row>
    <row r="336" spans="1:4" ht="12.75" customHeight="1" x14ac:dyDescent="0.2">
      <c r="A336" s="2"/>
      <c r="B336" s="2"/>
      <c r="D336" s="2"/>
    </row>
    <row r="337" spans="1:4" ht="12.75" customHeight="1" x14ac:dyDescent="0.2">
      <c r="A337" s="2"/>
      <c r="B337" s="2"/>
      <c r="D337" s="2"/>
    </row>
    <row r="338" spans="1:4" ht="12.75" customHeight="1" x14ac:dyDescent="0.2">
      <c r="A338" s="2"/>
      <c r="B338" s="2"/>
      <c r="D338" s="2"/>
    </row>
    <row r="339" spans="1:4" ht="12.75" customHeight="1" x14ac:dyDescent="0.2">
      <c r="A339" s="2"/>
      <c r="B339" s="2"/>
      <c r="D339" s="2"/>
    </row>
    <row r="340" spans="1:4" ht="12.75" customHeight="1" x14ac:dyDescent="0.2">
      <c r="A340" s="2"/>
      <c r="B340" s="2"/>
      <c r="D340" s="2"/>
    </row>
    <row r="341" spans="1:4" ht="12.75" customHeight="1" x14ac:dyDescent="0.2">
      <c r="A341" s="2"/>
      <c r="B341" s="2"/>
      <c r="D341" s="2"/>
    </row>
    <row r="342" spans="1:4" ht="12.75" customHeight="1" x14ac:dyDescent="0.2">
      <c r="A342" s="2"/>
      <c r="B342" s="2"/>
      <c r="D342" s="2"/>
    </row>
    <row r="343" spans="1:4" ht="12.75" customHeight="1" x14ac:dyDescent="0.2">
      <c r="A343" s="2"/>
      <c r="B343" s="2"/>
      <c r="D343" s="2"/>
    </row>
    <row r="344" spans="1:4" ht="12.75" customHeight="1" x14ac:dyDescent="0.2">
      <c r="A344" s="2"/>
      <c r="B344" s="2"/>
      <c r="D344" s="2"/>
    </row>
    <row r="345" spans="1:4" ht="12.75" customHeight="1" x14ac:dyDescent="0.2">
      <c r="A345" s="2"/>
      <c r="B345" s="2"/>
      <c r="D345" s="2"/>
    </row>
    <row r="346" spans="1:4" ht="12.75" customHeight="1" x14ac:dyDescent="0.2">
      <c r="A346" s="2"/>
      <c r="B346" s="2"/>
      <c r="D346" s="2"/>
    </row>
    <row r="347" spans="1:4" ht="12.75" customHeight="1" x14ac:dyDescent="0.2">
      <c r="A347" s="2"/>
      <c r="B347" s="2"/>
      <c r="D347" s="2"/>
    </row>
    <row r="348" spans="1:4" ht="12.75" customHeight="1" x14ac:dyDescent="0.2">
      <c r="A348" s="2"/>
      <c r="B348" s="2"/>
      <c r="D348" s="2"/>
    </row>
    <row r="349" spans="1:4" ht="12.75" customHeight="1" x14ac:dyDescent="0.2">
      <c r="A349" s="2"/>
      <c r="B349" s="2"/>
      <c r="D349" s="2"/>
    </row>
    <row r="350" spans="1:4" ht="12.75" customHeight="1" x14ac:dyDescent="0.2">
      <c r="A350" s="2"/>
      <c r="B350" s="2"/>
      <c r="D350" s="2"/>
    </row>
    <row r="351" spans="1:4" ht="12.75" customHeight="1" x14ac:dyDescent="0.2">
      <c r="A351" s="2"/>
      <c r="B351" s="2"/>
      <c r="D351" s="2"/>
    </row>
    <row r="352" spans="1:4" ht="12.75" customHeight="1" x14ac:dyDescent="0.2">
      <c r="A352" s="2"/>
      <c r="B352" s="2"/>
      <c r="D352" s="2"/>
    </row>
    <row r="353" spans="1:4" ht="12.75" customHeight="1" x14ac:dyDescent="0.2">
      <c r="A353" s="2"/>
      <c r="B353" s="2"/>
      <c r="D353" s="2"/>
    </row>
    <row r="354" spans="1:4" ht="12.75" customHeight="1" x14ac:dyDescent="0.2">
      <c r="A354" s="2"/>
      <c r="B354" s="2"/>
      <c r="D354" s="2"/>
    </row>
    <row r="355" spans="1:4" ht="12.75" customHeight="1" x14ac:dyDescent="0.2">
      <c r="A355" s="2"/>
      <c r="B355" s="2"/>
      <c r="D355" s="2"/>
    </row>
    <row r="356" spans="1:4" ht="12.75" customHeight="1" x14ac:dyDescent="0.2">
      <c r="A356" s="2"/>
      <c r="B356" s="2"/>
      <c r="D356" s="2"/>
    </row>
    <row r="357" spans="1:4" ht="12.75" customHeight="1" x14ac:dyDescent="0.2">
      <c r="A357" s="2"/>
      <c r="B357" s="2"/>
      <c r="D357" s="2"/>
    </row>
    <row r="358" spans="1:4" ht="12.75" customHeight="1" x14ac:dyDescent="0.2">
      <c r="A358" s="2"/>
      <c r="B358" s="2"/>
      <c r="D358" s="2"/>
    </row>
    <row r="359" spans="1:4" ht="12.75" customHeight="1" x14ac:dyDescent="0.2">
      <c r="A359" s="2"/>
      <c r="B359" s="2"/>
      <c r="D359" s="2"/>
    </row>
    <row r="360" spans="1:4" ht="12.75" customHeight="1" x14ac:dyDescent="0.2">
      <c r="A360" s="2"/>
      <c r="B360" s="2"/>
      <c r="D360" s="2"/>
    </row>
    <row r="361" spans="1:4" ht="12.75" customHeight="1" x14ac:dyDescent="0.2">
      <c r="A361" s="2"/>
      <c r="B361" s="2"/>
      <c r="D361" s="2"/>
    </row>
    <row r="362" spans="1:4" ht="12.75" customHeight="1" x14ac:dyDescent="0.2">
      <c r="A362" s="2"/>
      <c r="B362" s="2"/>
      <c r="D362" s="2"/>
    </row>
    <row r="363" spans="1:4" ht="12.75" customHeight="1" x14ac:dyDescent="0.2">
      <c r="A363" s="2"/>
      <c r="B363" s="2"/>
      <c r="D363" s="2"/>
    </row>
    <row r="364" spans="1:4" ht="12.75" customHeight="1" x14ac:dyDescent="0.2">
      <c r="A364" s="2"/>
      <c r="B364" s="2"/>
      <c r="D364" s="2"/>
    </row>
    <row r="365" spans="1:4" ht="12.75" customHeight="1" x14ac:dyDescent="0.2">
      <c r="A365" s="2"/>
      <c r="B365" s="2"/>
      <c r="D365" s="2"/>
    </row>
    <row r="366" spans="1:4" ht="12.75" customHeight="1" x14ac:dyDescent="0.2">
      <c r="A366" s="2"/>
      <c r="B366" s="2"/>
      <c r="D366" s="2"/>
    </row>
    <row r="367" spans="1:4" ht="12.75" customHeight="1" x14ac:dyDescent="0.2">
      <c r="A367" s="2"/>
      <c r="B367" s="2"/>
      <c r="D367" s="2"/>
    </row>
    <row r="368" spans="1:4" ht="12.75" customHeight="1" x14ac:dyDescent="0.2">
      <c r="A368" s="2"/>
      <c r="B368" s="2"/>
      <c r="D368" s="2"/>
    </row>
    <row r="369" spans="1:4" ht="12.75" customHeight="1" x14ac:dyDescent="0.2">
      <c r="A369" s="2"/>
      <c r="B369" s="2"/>
      <c r="D369" s="2"/>
    </row>
    <row r="370" spans="1:4" ht="12.75" customHeight="1" x14ac:dyDescent="0.2">
      <c r="A370" s="2"/>
      <c r="B370" s="2"/>
      <c r="D370" s="2"/>
    </row>
    <row r="371" spans="1:4" ht="12.75" customHeight="1" x14ac:dyDescent="0.2">
      <c r="A371" s="2"/>
      <c r="B371" s="2"/>
      <c r="D371" s="2"/>
    </row>
    <row r="372" spans="1:4" ht="12.75" customHeight="1" x14ac:dyDescent="0.2">
      <c r="A372" s="2"/>
      <c r="B372" s="2"/>
      <c r="D372" s="2"/>
    </row>
    <row r="373" spans="1:4" ht="12.75" customHeight="1" x14ac:dyDescent="0.2">
      <c r="A373" s="2"/>
      <c r="B373" s="2"/>
      <c r="D373" s="2"/>
    </row>
    <row r="374" spans="1:4" ht="12.75" customHeight="1" x14ac:dyDescent="0.2">
      <c r="A374" s="2"/>
      <c r="B374" s="2"/>
      <c r="D374" s="2"/>
    </row>
    <row r="375" spans="1:4" ht="12.75" customHeight="1" x14ac:dyDescent="0.2">
      <c r="A375" s="2"/>
      <c r="B375" s="2"/>
      <c r="D375" s="2"/>
    </row>
    <row r="376" spans="1:4" ht="12.75" customHeight="1" x14ac:dyDescent="0.2">
      <c r="A376" s="2"/>
      <c r="B376" s="2"/>
      <c r="D376" s="2"/>
    </row>
    <row r="377" spans="1:4" ht="12.75" customHeight="1" x14ac:dyDescent="0.2">
      <c r="A377" s="2"/>
      <c r="B377" s="2"/>
      <c r="D377" s="2"/>
    </row>
    <row r="378" spans="1:4" ht="12.75" customHeight="1" x14ac:dyDescent="0.2">
      <c r="A378" s="2"/>
      <c r="B378" s="2"/>
      <c r="D378" s="2"/>
    </row>
    <row r="379" spans="1:4" ht="12.75" customHeight="1" x14ac:dyDescent="0.2">
      <c r="A379" s="2"/>
      <c r="B379" s="2"/>
      <c r="D379" s="2"/>
    </row>
    <row r="380" spans="1:4" ht="12.75" customHeight="1" x14ac:dyDescent="0.2">
      <c r="A380" s="2"/>
      <c r="B380" s="2"/>
      <c r="D380" s="2"/>
    </row>
    <row r="381" spans="1:4" ht="12.75" customHeight="1" x14ac:dyDescent="0.2">
      <c r="A381" s="2"/>
      <c r="B381" s="2"/>
      <c r="D381" s="2"/>
    </row>
    <row r="382" spans="1:4" ht="12.75" customHeight="1" x14ac:dyDescent="0.2">
      <c r="A382" s="2"/>
      <c r="B382" s="2"/>
      <c r="D382" s="2"/>
    </row>
    <row r="383" spans="1:4" ht="12.75" customHeight="1" x14ac:dyDescent="0.2">
      <c r="A383" s="2"/>
      <c r="B383" s="2"/>
      <c r="D383" s="2"/>
    </row>
    <row r="384" spans="1:4" ht="12.75" customHeight="1" x14ac:dyDescent="0.2">
      <c r="A384" s="2"/>
      <c r="B384" s="2"/>
      <c r="D384" s="2"/>
    </row>
    <row r="385" spans="1:4" ht="12.75" customHeight="1" x14ac:dyDescent="0.2">
      <c r="A385" s="2"/>
      <c r="B385" s="2"/>
      <c r="D385" s="2"/>
    </row>
    <row r="386" spans="1:4" ht="12.75" customHeight="1" x14ac:dyDescent="0.2">
      <c r="A386" s="2"/>
      <c r="B386" s="2"/>
      <c r="D386" s="2"/>
    </row>
    <row r="387" spans="1:4" ht="12.75" customHeight="1" x14ac:dyDescent="0.2">
      <c r="A387" s="2"/>
      <c r="B387" s="2"/>
      <c r="D387" s="2"/>
    </row>
    <row r="388" spans="1:4" ht="12.75" customHeight="1" x14ac:dyDescent="0.2">
      <c r="A388" s="2"/>
      <c r="B388" s="2"/>
      <c r="D388" s="2"/>
    </row>
    <row r="389" spans="1:4" ht="12.75" customHeight="1" x14ac:dyDescent="0.2">
      <c r="A389" s="2"/>
      <c r="B389" s="2"/>
      <c r="D389" s="2"/>
    </row>
    <row r="390" spans="1:4" ht="12.75" customHeight="1" x14ac:dyDescent="0.2">
      <c r="A390" s="2"/>
      <c r="B390" s="2"/>
      <c r="D390" s="2"/>
    </row>
    <row r="391" spans="1:4" ht="12.75" customHeight="1" x14ac:dyDescent="0.2">
      <c r="A391" s="2"/>
      <c r="B391" s="2"/>
      <c r="D391" s="2"/>
    </row>
    <row r="392" spans="1:4" ht="12.75" customHeight="1" x14ac:dyDescent="0.2">
      <c r="A392" s="2"/>
      <c r="B392" s="2"/>
      <c r="D392" s="2"/>
    </row>
    <row r="393" spans="1:4" ht="12.75" customHeight="1" x14ac:dyDescent="0.2">
      <c r="A393" s="2"/>
      <c r="B393" s="2"/>
      <c r="D393" s="2"/>
    </row>
    <row r="394" spans="1:4" ht="12.75" customHeight="1" x14ac:dyDescent="0.2">
      <c r="A394" s="2"/>
      <c r="B394" s="2"/>
      <c r="D394" s="2"/>
    </row>
    <row r="395" spans="1:4" ht="12.75" customHeight="1" x14ac:dyDescent="0.2">
      <c r="A395" s="2"/>
      <c r="B395" s="2"/>
      <c r="D395" s="2"/>
    </row>
    <row r="396" spans="1:4" ht="12.75" customHeight="1" x14ac:dyDescent="0.2">
      <c r="A396" s="2"/>
      <c r="B396" s="2"/>
      <c r="D396" s="2"/>
    </row>
    <row r="397" spans="1:4" ht="12.75" customHeight="1" x14ac:dyDescent="0.2">
      <c r="A397" s="2"/>
      <c r="B397" s="2"/>
      <c r="D397" s="2"/>
    </row>
    <row r="398" spans="1:4" ht="12.75" customHeight="1" x14ac:dyDescent="0.2">
      <c r="A398" s="2"/>
      <c r="B398" s="2"/>
      <c r="D398" s="2"/>
    </row>
    <row r="399" spans="1:4" ht="12.75" customHeight="1" x14ac:dyDescent="0.2">
      <c r="A399" s="2"/>
      <c r="B399" s="2"/>
      <c r="D399" s="2"/>
    </row>
    <row r="400" spans="1:4" ht="12.75" customHeight="1" x14ac:dyDescent="0.2">
      <c r="A400" s="2"/>
      <c r="B400" s="2"/>
      <c r="D400" s="2"/>
    </row>
    <row r="401" spans="1:4" ht="12.75" customHeight="1" x14ac:dyDescent="0.2">
      <c r="A401" s="2"/>
      <c r="B401" s="2"/>
      <c r="D401" s="2"/>
    </row>
    <row r="402" spans="1:4" ht="12.75" customHeight="1" x14ac:dyDescent="0.2">
      <c r="A402" s="2"/>
      <c r="B402" s="2"/>
      <c r="D402" s="2"/>
    </row>
    <row r="403" spans="1:4" ht="12.75" customHeight="1" x14ac:dyDescent="0.2">
      <c r="A403" s="2"/>
      <c r="B403" s="2"/>
      <c r="D403" s="2"/>
    </row>
    <row r="404" spans="1:4" ht="12.75" customHeight="1" x14ac:dyDescent="0.2">
      <c r="A404" s="2"/>
      <c r="B404" s="2"/>
      <c r="D404" s="2"/>
    </row>
    <row r="405" spans="1:4" ht="12.75" customHeight="1" x14ac:dyDescent="0.2">
      <c r="A405" s="2"/>
      <c r="B405" s="2"/>
      <c r="D405" s="2"/>
    </row>
    <row r="406" spans="1:4" ht="12.75" customHeight="1" x14ac:dyDescent="0.2">
      <c r="A406" s="2"/>
      <c r="B406" s="2"/>
      <c r="D406" s="2"/>
    </row>
    <row r="407" spans="1:4" ht="12.75" customHeight="1" x14ac:dyDescent="0.2">
      <c r="A407" s="2"/>
      <c r="B407" s="2"/>
      <c r="D407" s="2"/>
    </row>
    <row r="408" spans="1:4" ht="12.75" customHeight="1" x14ac:dyDescent="0.2">
      <c r="A408" s="2"/>
      <c r="B408" s="2"/>
      <c r="D408" s="2"/>
    </row>
    <row r="409" spans="1:4" ht="12.75" customHeight="1" x14ac:dyDescent="0.2">
      <c r="A409" s="2"/>
      <c r="B409" s="2"/>
      <c r="D409" s="2"/>
    </row>
    <row r="410" spans="1:4" ht="12.75" customHeight="1" x14ac:dyDescent="0.2">
      <c r="A410" s="2"/>
      <c r="B410" s="2"/>
      <c r="D410" s="2"/>
    </row>
    <row r="411" spans="1:4" ht="12.75" customHeight="1" x14ac:dyDescent="0.2">
      <c r="A411" s="2"/>
      <c r="B411" s="2"/>
      <c r="D411" s="2"/>
    </row>
    <row r="412" spans="1:4" ht="12.75" customHeight="1" x14ac:dyDescent="0.2">
      <c r="A412" s="2"/>
      <c r="B412" s="2"/>
      <c r="D412" s="2"/>
    </row>
    <row r="413" spans="1:4" ht="12.75" customHeight="1" x14ac:dyDescent="0.2">
      <c r="A413" s="2"/>
      <c r="B413" s="2"/>
      <c r="D413" s="2"/>
    </row>
    <row r="414" spans="1:4" ht="12.75" customHeight="1" x14ac:dyDescent="0.2">
      <c r="A414" s="2"/>
      <c r="B414" s="2"/>
      <c r="D414" s="2"/>
    </row>
    <row r="415" spans="1:4" ht="12.75" customHeight="1" x14ac:dyDescent="0.2">
      <c r="A415" s="2"/>
      <c r="B415" s="2"/>
      <c r="D415" s="2"/>
    </row>
    <row r="416" spans="1:4" ht="12.75" customHeight="1" x14ac:dyDescent="0.2">
      <c r="A416" s="2"/>
      <c r="B416" s="2"/>
      <c r="D416" s="2"/>
    </row>
    <row r="417" spans="1:4" ht="12.75" customHeight="1" x14ac:dyDescent="0.2">
      <c r="A417" s="2"/>
      <c r="B417" s="2"/>
      <c r="D417" s="2"/>
    </row>
    <row r="418" spans="1:4" ht="12.75" customHeight="1" x14ac:dyDescent="0.2">
      <c r="A418" s="2"/>
      <c r="B418" s="2"/>
      <c r="D418" s="2"/>
    </row>
    <row r="419" spans="1:4" ht="12.75" customHeight="1" x14ac:dyDescent="0.2">
      <c r="A419" s="2"/>
      <c r="B419" s="2"/>
      <c r="D419" s="2"/>
    </row>
    <row r="420" spans="1:4" ht="12.75" customHeight="1" x14ac:dyDescent="0.2">
      <c r="A420" s="2"/>
      <c r="B420" s="2"/>
      <c r="D420" s="2"/>
    </row>
    <row r="421" spans="1:4" ht="12.75" customHeight="1" x14ac:dyDescent="0.2">
      <c r="A421" s="2"/>
      <c r="B421" s="2"/>
      <c r="D421" s="2"/>
    </row>
    <row r="422" spans="1:4" ht="12.75" customHeight="1" x14ac:dyDescent="0.2">
      <c r="A422" s="2"/>
      <c r="B422" s="2"/>
      <c r="D422" s="2"/>
    </row>
    <row r="423" spans="1:4" ht="12.75" customHeight="1" x14ac:dyDescent="0.2">
      <c r="A423" s="2"/>
      <c r="B423" s="2"/>
      <c r="D423" s="2"/>
    </row>
    <row r="424" spans="1:4" ht="12.75" customHeight="1" x14ac:dyDescent="0.2">
      <c r="A424" s="2"/>
      <c r="B424" s="2"/>
      <c r="D424" s="2"/>
    </row>
    <row r="425" spans="1:4" ht="12.75" customHeight="1" x14ac:dyDescent="0.2">
      <c r="A425" s="2"/>
      <c r="B425" s="2"/>
      <c r="D425" s="2"/>
    </row>
    <row r="426" spans="1:4" ht="12.75" customHeight="1" x14ac:dyDescent="0.2">
      <c r="A426" s="2"/>
      <c r="B426" s="2"/>
      <c r="D426" s="2"/>
    </row>
    <row r="427" spans="1:4" ht="12.75" customHeight="1" x14ac:dyDescent="0.2">
      <c r="A427" s="2"/>
      <c r="B427" s="2"/>
      <c r="D427" s="2"/>
    </row>
    <row r="428" spans="1:4" ht="12.75" customHeight="1" x14ac:dyDescent="0.2">
      <c r="A428" s="2"/>
      <c r="B428" s="2"/>
      <c r="D428" s="2"/>
    </row>
    <row r="429" spans="1:4" ht="12.75" customHeight="1" x14ac:dyDescent="0.2">
      <c r="A429" s="2"/>
      <c r="B429" s="2"/>
      <c r="D429" s="2"/>
    </row>
    <row r="430" spans="1:4" ht="12.75" customHeight="1" x14ac:dyDescent="0.2">
      <c r="A430" s="2"/>
      <c r="B430" s="2"/>
      <c r="D430" s="2"/>
    </row>
    <row r="431" spans="1:4" ht="12.75" customHeight="1" x14ac:dyDescent="0.2">
      <c r="A431" s="2"/>
      <c r="B431" s="2"/>
      <c r="D431" s="2"/>
    </row>
    <row r="432" spans="1:4" ht="12.75" customHeight="1" x14ac:dyDescent="0.2">
      <c r="A432" s="2"/>
      <c r="B432" s="2"/>
      <c r="D432" s="2"/>
    </row>
    <row r="433" spans="1:4" ht="12.75" customHeight="1" x14ac:dyDescent="0.2">
      <c r="A433" s="2"/>
      <c r="B433" s="2"/>
      <c r="D433" s="2"/>
    </row>
    <row r="434" spans="1:4" ht="12.75" customHeight="1" x14ac:dyDescent="0.2">
      <c r="A434" s="2"/>
      <c r="B434" s="2"/>
      <c r="D434" s="2"/>
    </row>
    <row r="435" spans="1:4" ht="12.75" customHeight="1" x14ac:dyDescent="0.2">
      <c r="A435" s="2"/>
      <c r="B435" s="2"/>
      <c r="D435" s="2"/>
    </row>
    <row r="436" spans="1:4" ht="12.75" customHeight="1" x14ac:dyDescent="0.2">
      <c r="A436" s="2"/>
      <c r="B436" s="2"/>
      <c r="D436" s="2"/>
    </row>
    <row r="437" spans="1:4" ht="12.75" customHeight="1" x14ac:dyDescent="0.2">
      <c r="A437" s="2"/>
      <c r="B437" s="2"/>
      <c r="D437" s="2"/>
    </row>
    <row r="438" spans="1:4" ht="12.75" customHeight="1" x14ac:dyDescent="0.2">
      <c r="A438" s="2"/>
      <c r="B438" s="2"/>
      <c r="D438" s="2"/>
    </row>
    <row r="439" spans="1:4" ht="12.75" customHeight="1" x14ac:dyDescent="0.2">
      <c r="A439" s="2"/>
      <c r="B439" s="2"/>
      <c r="D439" s="2"/>
    </row>
    <row r="440" spans="1:4" ht="12.75" customHeight="1" x14ac:dyDescent="0.2">
      <c r="A440" s="2"/>
      <c r="B440" s="2"/>
      <c r="D440" s="2"/>
    </row>
    <row r="441" spans="1:4" ht="12.75" customHeight="1" x14ac:dyDescent="0.2">
      <c r="A441" s="2"/>
      <c r="B441" s="2"/>
      <c r="D441" s="2"/>
    </row>
    <row r="442" spans="1:4" ht="12.75" customHeight="1" x14ac:dyDescent="0.2">
      <c r="A442" s="2"/>
      <c r="B442" s="2"/>
      <c r="D442" s="2"/>
    </row>
    <row r="443" spans="1:4" ht="12.75" customHeight="1" x14ac:dyDescent="0.2">
      <c r="A443" s="2"/>
      <c r="B443" s="2"/>
      <c r="D443" s="2"/>
    </row>
    <row r="444" spans="1:4" ht="12.75" customHeight="1" x14ac:dyDescent="0.2">
      <c r="A444" s="2"/>
      <c r="B444" s="2"/>
      <c r="D444" s="2"/>
    </row>
    <row r="445" spans="1:4" ht="12.75" customHeight="1" x14ac:dyDescent="0.2">
      <c r="A445" s="2"/>
      <c r="B445" s="2"/>
      <c r="D445" s="2"/>
    </row>
    <row r="446" spans="1:4" ht="12.75" customHeight="1" x14ac:dyDescent="0.2">
      <c r="A446" s="2"/>
      <c r="B446" s="2"/>
      <c r="D446" s="2"/>
    </row>
    <row r="447" spans="1:4" ht="12.75" customHeight="1" x14ac:dyDescent="0.2">
      <c r="A447" s="2"/>
      <c r="B447" s="2"/>
      <c r="D447" s="2"/>
    </row>
    <row r="448" spans="1:4" ht="12.75" customHeight="1" x14ac:dyDescent="0.2">
      <c r="A448" s="2"/>
      <c r="B448" s="2"/>
      <c r="D448" s="2"/>
    </row>
    <row r="449" spans="1:4" ht="12.75" customHeight="1" x14ac:dyDescent="0.2">
      <c r="A449" s="2"/>
      <c r="B449" s="2"/>
      <c r="D449" s="2"/>
    </row>
    <row r="450" spans="1:4" ht="12.75" customHeight="1" x14ac:dyDescent="0.2">
      <c r="A450" s="2"/>
      <c r="B450" s="2"/>
      <c r="D450" s="2"/>
    </row>
    <row r="451" spans="1:4" ht="12.75" customHeight="1" x14ac:dyDescent="0.2">
      <c r="A451" s="2"/>
      <c r="B451" s="2"/>
      <c r="D451" s="2"/>
    </row>
    <row r="452" spans="1:4" ht="12.75" customHeight="1" x14ac:dyDescent="0.2">
      <c r="A452" s="2"/>
      <c r="B452" s="2"/>
      <c r="D452" s="2"/>
    </row>
    <row r="453" spans="1:4" ht="12.75" customHeight="1" x14ac:dyDescent="0.2">
      <c r="A453" s="2"/>
      <c r="B453" s="2"/>
      <c r="D453" s="2"/>
    </row>
    <row r="454" spans="1:4" ht="12.75" customHeight="1" x14ac:dyDescent="0.2">
      <c r="A454" s="2"/>
      <c r="B454" s="2"/>
      <c r="D454" s="2"/>
    </row>
    <row r="455" spans="1:4" ht="12.75" customHeight="1" x14ac:dyDescent="0.2">
      <c r="A455" s="2"/>
      <c r="B455" s="2"/>
      <c r="D455" s="2"/>
    </row>
    <row r="456" spans="1:4" ht="12.75" customHeight="1" x14ac:dyDescent="0.2">
      <c r="A456" s="2"/>
      <c r="B456" s="2"/>
      <c r="D456" s="2"/>
    </row>
    <row r="457" spans="1:4" ht="12.75" customHeight="1" x14ac:dyDescent="0.2">
      <c r="A457" s="2"/>
      <c r="B457" s="2"/>
      <c r="D457" s="2"/>
    </row>
    <row r="458" spans="1:4" ht="12.75" customHeight="1" x14ac:dyDescent="0.2">
      <c r="A458" s="2"/>
      <c r="B458" s="2"/>
      <c r="D458" s="2"/>
    </row>
    <row r="459" spans="1:4" ht="12.75" customHeight="1" x14ac:dyDescent="0.2">
      <c r="A459" s="2"/>
      <c r="B459" s="2"/>
      <c r="D459" s="2"/>
    </row>
    <row r="460" spans="1:4" ht="12.75" customHeight="1" x14ac:dyDescent="0.2">
      <c r="A460" s="2"/>
      <c r="B460" s="2"/>
      <c r="D460" s="2"/>
    </row>
    <row r="461" spans="1:4" ht="12.75" customHeight="1" x14ac:dyDescent="0.2">
      <c r="A461" s="2"/>
      <c r="B461" s="2"/>
      <c r="D461" s="2"/>
    </row>
    <row r="462" spans="1:4" ht="12.75" customHeight="1" x14ac:dyDescent="0.2">
      <c r="A462" s="2"/>
      <c r="B462" s="2"/>
      <c r="D462" s="2"/>
    </row>
    <row r="463" spans="1:4" ht="12.75" customHeight="1" x14ac:dyDescent="0.2">
      <c r="A463" s="2"/>
      <c r="B463" s="2"/>
      <c r="D463" s="2"/>
    </row>
    <row r="464" spans="1:4" ht="12.75" customHeight="1" x14ac:dyDescent="0.2">
      <c r="A464" s="2"/>
      <c r="B464" s="2"/>
      <c r="D464" s="2"/>
    </row>
    <row r="465" spans="1:4" ht="12.75" customHeight="1" x14ac:dyDescent="0.2">
      <c r="A465" s="2"/>
      <c r="B465" s="2"/>
      <c r="D465" s="2"/>
    </row>
    <row r="466" spans="1:4" ht="12.75" customHeight="1" x14ac:dyDescent="0.2">
      <c r="A466" s="2"/>
      <c r="B466" s="2"/>
      <c r="D466" s="2"/>
    </row>
    <row r="467" spans="1:4" ht="12.75" customHeight="1" x14ac:dyDescent="0.2">
      <c r="A467" s="2"/>
      <c r="B467" s="2"/>
      <c r="D467" s="2"/>
    </row>
    <row r="468" spans="1:4" ht="12.75" customHeight="1" x14ac:dyDescent="0.2">
      <c r="A468" s="2"/>
      <c r="B468" s="2"/>
      <c r="D468" s="2"/>
    </row>
    <row r="469" spans="1:4" ht="12.75" customHeight="1" x14ac:dyDescent="0.2">
      <c r="A469" s="2"/>
      <c r="B469" s="2"/>
      <c r="D469" s="2"/>
    </row>
    <row r="470" spans="1:4" ht="12.75" customHeight="1" x14ac:dyDescent="0.2">
      <c r="A470" s="2"/>
      <c r="B470" s="2"/>
      <c r="D470" s="2"/>
    </row>
    <row r="471" spans="1:4" ht="12.75" customHeight="1" x14ac:dyDescent="0.2">
      <c r="A471" s="2"/>
      <c r="B471" s="2"/>
      <c r="D471" s="2"/>
    </row>
    <row r="472" spans="1:4" ht="12.75" customHeight="1" x14ac:dyDescent="0.2">
      <c r="A472" s="2"/>
      <c r="B472" s="2"/>
      <c r="D472" s="2"/>
    </row>
    <row r="473" spans="1:4" ht="12.75" customHeight="1" x14ac:dyDescent="0.2">
      <c r="A473" s="2"/>
      <c r="B473" s="2"/>
      <c r="D473" s="2"/>
    </row>
    <row r="474" spans="1:4" ht="12.75" customHeight="1" x14ac:dyDescent="0.2">
      <c r="A474" s="2"/>
      <c r="B474" s="2"/>
      <c r="D474" s="2"/>
    </row>
    <row r="475" spans="1:4" ht="12.75" customHeight="1" x14ac:dyDescent="0.2">
      <c r="A475" s="2"/>
      <c r="B475" s="2"/>
      <c r="D475" s="2"/>
    </row>
    <row r="476" spans="1:4" ht="12.75" customHeight="1" x14ac:dyDescent="0.2">
      <c r="A476" s="2"/>
      <c r="B476" s="2"/>
      <c r="D476" s="2"/>
    </row>
    <row r="477" spans="1:4" ht="12.75" customHeight="1" x14ac:dyDescent="0.2">
      <c r="A477" s="2"/>
      <c r="B477" s="2"/>
      <c r="D477" s="2"/>
    </row>
    <row r="478" spans="1:4" ht="12.75" customHeight="1" x14ac:dyDescent="0.2">
      <c r="A478" s="2"/>
      <c r="B478" s="2"/>
      <c r="D478" s="2"/>
    </row>
    <row r="479" spans="1:4" ht="12.75" customHeight="1" x14ac:dyDescent="0.2">
      <c r="A479" s="2"/>
      <c r="B479" s="2"/>
      <c r="D479" s="2"/>
    </row>
    <row r="480" spans="1:4" ht="12.75" customHeight="1" x14ac:dyDescent="0.2">
      <c r="A480" s="2"/>
      <c r="B480" s="2"/>
      <c r="D480" s="2"/>
    </row>
    <row r="481" spans="1:4" ht="12.75" customHeight="1" x14ac:dyDescent="0.2">
      <c r="A481" s="2"/>
      <c r="B481" s="2"/>
      <c r="D481" s="2"/>
    </row>
    <row r="482" spans="1:4" ht="12.75" customHeight="1" x14ac:dyDescent="0.2">
      <c r="A482" s="2"/>
      <c r="B482" s="2"/>
      <c r="D482" s="2"/>
    </row>
    <row r="483" spans="1:4" ht="12.75" customHeight="1" x14ac:dyDescent="0.2">
      <c r="A483" s="2"/>
      <c r="B483" s="2"/>
      <c r="D483" s="2"/>
    </row>
    <row r="484" spans="1:4" ht="12.75" customHeight="1" x14ac:dyDescent="0.2">
      <c r="A484" s="2"/>
      <c r="B484" s="2"/>
      <c r="D484" s="2"/>
    </row>
    <row r="485" spans="1:4" ht="12.75" customHeight="1" x14ac:dyDescent="0.2">
      <c r="A485" s="2"/>
      <c r="B485" s="2"/>
      <c r="D485" s="2"/>
    </row>
    <row r="486" spans="1:4" ht="12.75" customHeight="1" x14ac:dyDescent="0.2">
      <c r="A486" s="2"/>
      <c r="B486" s="2"/>
      <c r="D486" s="2"/>
    </row>
    <row r="487" spans="1:4" ht="12.75" customHeight="1" x14ac:dyDescent="0.2">
      <c r="A487" s="2"/>
      <c r="B487" s="2"/>
      <c r="D487" s="2"/>
    </row>
    <row r="488" spans="1:4" ht="12.75" customHeight="1" x14ac:dyDescent="0.2">
      <c r="A488" s="2"/>
      <c r="B488" s="2"/>
      <c r="D488" s="2"/>
    </row>
    <row r="489" spans="1:4" ht="12.75" customHeight="1" x14ac:dyDescent="0.2">
      <c r="A489" s="2"/>
      <c r="B489" s="2"/>
      <c r="D489" s="2"/>
    </row>
    <row r="490" spans="1:4" ht="12.75" customHeight="1" x14ac:dyDescent="0.2">
      <c r="A490" s="2"/>
      <c r="B490" s="2"/>
      <c r="D490" s="2"/>
    </row>
    <row r="491" spans="1:4" ht="12.75" customHeight="1" x14ac:dyDescent="0.2">
      <c r="A491" s="2"/>
      <c r="B491" s="2"/>
      <c r="D491" s="2"/>
    </row>
    <row r="492" spans="1:4" ht="12.75" customHeight="1" x14ac:dyDescent="0.2">
      <c r="A492" s="2"/>
      <c r="B492" s="2"/>
      <c r="D492" s="2"/>
    </row>
    <row r="493" spans="1:4" ht="12.75" customHeight="1" x14ac:dyDescent="0.2">
      <c r="A493" s="2"/>
      <c r="B493" s="2"/>
      <c r="D493" s="2"/>
    </row>
    <row r="494" spans="1:4" ht="12.75" customHeight="1" x14ac:dyDescent="0.2">
      <c r="A494" s="2"/>
      <c r="B494" s="2"/>
      <c r="D494" s="2"/>
    </row>
    <row r="495" spans="1:4" ht="12.75" customHeight="1" x14ac:dyDescent="0.2">
      <c r="A495" s="2"/>
      <c r="B495" s="2"/>
      <c r="D495" s="2"/>
    </row>
    <row r="496" spans="1:4" ht="12.75" customHeight="1" x14ac:dyDescent="0.2">
      <c r="A496" s="2"/>
      <c r="B496" s="2"/>
      <c r="D496" s="2"/>
    </row>
    <row r="497" spans="1:4" ht="12.75" customHeight="1" x14ac:dyDescent="0.2">
      <c r="A497" s="2"/>
      <c r="B497" s="2"/>
      <c r="D497" s="2"/>
    </row>
    <row r="498" spans="1:4" ht="12.75" customHeight="1" x14ac:dyDescent="0.2">
      <c r="A498" s="2"/>
      <c r="B498" s="2"/>
      <c r="D498" s="2"/>
    </row>
    <row r="499" spans="1:4" ht="12.75" customHeight="1" x14ac:dyDescent="0.2">
      <c r="A499" s="2"/>
      <c r="B499" s="2"/>
      <c r="D499" s="2"/>
    </row>
    <row r="500" spans="1:4" ht="12.75" customHeight="1" x14ac:dyDescent="0.2">
      <c r="A500" s="2"/>
      <c r="B500" s="2"/>
      <c r="D500" s="2"/>
    </row>
    <row r="501" spans="1:4" ht="12.75" customHeight="1" x14ac:dyDescent="0.2">
      <c r="A501" s="2"/>
      <c r="B501" s="2"/>
      <c r="D501" s="2"/>
    </row>
    <row r="502" spans="1:4" ht="12.75" customHeight="1" x14ac:dyDescent="0.2">
      <c r="A502" s="2"/>
      <c r="B502" s="2"/>
      <c r="D502" s="2"/>
    </row>
    <row r="503" spans="1:4" ht="12.75" customHeight="1" x14ac:dyDescent="0.2">
      <c r="A503" s="2"/>
      <c r="B503" s="2"/>
      <c r="D503" s="2"/>
    </row>
    <row r="504" spans="1:4" ht="12.75" customHeight="1" x14ac:dyDescent="0.2">
      <c r="A504" s="2"/>
      <c r="B504" s="2"/>
      <c r="D504" s="2"/>
    </row>
    <row r="505" spans="1:4" ht="12.75" customHeight="1" x14ac:dyDescent="0.2">
      <c r="A505" s="2"/>
      <c r="B505" s="2"/>
      <c r="D505" s="2"/>
    </row>
    <row r="506" spans="1:4" ht="12.75" customHeight="1" x14ac:dyDescent="0.2">
      <c r="A506" s="2"/>
      <c r="B506" s="2"/>
      <c r="D506" s="2"/>
    </row>
    <row r="507" spans="1:4" ht="12.75" customHeight="1" x14ac:dyDescent="0.2">
      <c r="A507" s="2"/>
      <c r="B507" s="2"/>
      <c r="D507" s="2"/>
    </row>
    <row r="508" spans="1:4" ht="12.75" customHeight="1" x14ac:dyDescent="0.2">
      <c r="A508" s="2"/>
      <c r="B508" s="2"/>
      <c r="D508" s="2"/>
    </row>
    <row r="509" spans="1:4" ht="12.75" customHeight="1" x14ac:dyDescent="0.2">
      <c r="A509" s="2"/>
      <c r="B509" s="2"/>
      <c r="D509" s="2"/>
    </row>
    <row r="510" spans="1:4" ht="12.75" customHeight="1" x14ac:dyDescent="0.2">
      <c r="A510" s="2"/>
      <c r="B510" s="2"/>
      <c r="D510" s="2"/>
    </row>
    <row r="511" spans="1:4" ht="12.75" customHeight="1" x14ac:dyDescent="0.2">
      <c r="A511" s="2"/>
      <c r="B511" s="2"/>
      <c r="D511" s="2"/>
    </row>
    <row r="512" spans="1:4" ht="12.75" customHeight="1" x14ac:dyDescent="0.2">
      <c r="A512" s="2"/>
      <c r="B512" s="2"/>
      <c r="D512" s="2"/>
    </row>
    <row r="513" spans="1:4" ht="12.75" customHeight="1" x14ac:dyDescent="0.2">
      <c r="A513" s="2"/>
      <c r="B513" s="2"/>
      <c r="D513" s="2"/>
    </row>
    <row r="514" spans="1:4" ht="12.75" customHeight="1" x14ac:dyDescent="0.2">
      <c r="A514" s="2"/>
      <c r="B514" s="2"/>
      <c r="D514" s="2"/>
    </row>
    <row r="515" spans="1:4" ht="12.75" customHeight="1" x14ac:dyDescent="0.2">
      <c r="A515" s="2"/>
      <c r="B515" s="2"/>
      <c r="D515" s="2"/>
    </row>
    <row r="516" spans="1:4" ht="12.75" customHeight="1" x14ac:dyDescent="0.2">
      <c r="A516" s="2"/>
      <c r="B516" s="2"/>
      <c r="D516" s="2"/>
    </row>
    <row r="517" spans="1:4" ht="12.75" customHeight="1" x14ac:dyDescent="0.2">
      <c r="A517" s="2"/>
      <c r="B517" s="2"/>
      <c r="D517" s="2"/>
    </row>
    <row r="518" spans="1:4" ht="12.75" customHeight="1" x14ac:dyDescent="0.2">
      <c r="A518" s="2"/>
      <c r="B518" s="2"/>
      <c r="D518" s="2"/>
    </row>
    <row r="519" spans="1:4" ht="12.75" customHeight="1" x14ac:dyDescent="0.2">
      <c r="A519" s="2"/>
      <c r="B519" s="2"/>
      <c r="D519" s="2"/>
    </row>
    <row r="520" spans="1:4" ht="12.75" customHeight="1" x14ac:dyDescent="0.2">
      <c r="A520" s="2"/>
      <c r="B520" s="2"/>
      <c r="D520" s="2"/>
    </row>
    <row r="521" spans="1:4" ht="12.75" customHeight="1" x14ac:dyDescent="0.2">
      <c r="A521" s="2"/>
      <c r="B521" s="2"/>
      <c r="D521" s="2"/>
    </row>
    <row r="522" spans="1:4" ht="12.75" customHeight="1" x14ac:dyDescent="0.2">
      <c r="A522" s="2"/>
      <c r="B522" s="2"/>
      <c r="D522" s="2"/>
    </row>
    <row r="523" spans="1:4" ht="12.75" customHeight="1" x14ac:dyDescent="0.2">
      <c r="A523" s="2"/>
      <c r="B523" s="2"/>
      <c r="D523" s="2"/>
    </row>
    <row r="524" spans="1:4" ht="12.75" customHeight="1" x14ac:dyDescent="0.2">
      <c r="A524" s="2"/>
      <c r="B524" s="2"/>
      <c r="D524" s="2"/>
    </row>
    <row r="525" spans="1:4" ht="12.75" customHeight="1" x14ac:dyDescent="0.2">
      <c r="A525" s="2"/>
      <c r="B525" s="2"/>
      <c r="D525" s="2"/>
    </row>
    <row r="526" spans="1:4" ht="12.75" customHeight="1" x14ac:dyDescent="0.2">
      <c r="A526" s="2"/>
      <c r="B526" s="2"/>
      <c r="D526" s="2"/>
    </row>
    <row r="527" spans="1:4" ht="12.75" customHeight="1" x14ac:dyDescent="0.2">
      <c r="A527" s="2"/>
      <c r="B527" s="2"/>
      <c r="D527" s="2"/>
    </row>
    <row r="528" spans="1:4" ht="12.75" customHeight="1" x14ac:dyDescent="0.2">
      <c r="A528" s="2"/>
      <c r="B528" s="2"/>
      <c r="D528" s="2"/>
    </row>
    <row r="529" spans="1:4" ht="12.75" customHeight="1" x14ac:dyDescent="0.2">
      <c r="A529" s="2"/>
      <c r="B529" s="2"/>
      <c r="D529" s="2"/>
    </row>
    <row r="530" spans="1:4" ht="12.75" customHeight="1" x14ac:dyDescent="0.2">
      <c r="A530" s="2"/>
      <c r="B530" s="2"/>
      <c r="D530" s="2"/>
    </row>
    <row r="531" spans="1:4" ht="12.75" customHeight="1" x14ac:dyDescent="0.2">
      <c r="A531" s="2"/>
      <c r="B531" s="2"/>
      <c r="D531" s="2"/>
    </row>
    <row r="532" spans="1:4" ht="12.75" customHeight="1" x14ac:dyDescent="0.2">
      <c r="A532" s="2"/>
      <c r="B532" s="2"/>
      <c r="D532" s="2"/>
    </row>
    <row r="533" spans="1:4" ht="12.75" customHeight="1" x14ac:dyDescent="0.2">
      <c r="A533" s="2"/>
      <c r="B533" s="2"/>
      <c r="D533" s="2"/>
    </row>
    <row r="534" spans="1:4" ht="12.75" customHeight="1" x14ac:dyDescent="0.2">
      <c r="A534" s="2"/>
      <c r="B534" s="2"/>
      <c r="D534" s="2"/>
    </row>
    <row r="535" spans="1:4" ht="12.75" customHeight="1" x14ac:dyDescent="0.2">
      <c r="A535" s="2"/>
      <c r="B535" s="2"/>
      <c r="D535" s="2"/>
    </row>
    <row r="536" spans="1:4" ht="12.75" customHeight="1" x14ac:dyDescent="0.2">
      <c r="A536" s="2"/>
      <c r="B536" s="2"/>
      <c r="D536" s="2"/>
    </row>
    <row r="537" spans="1:4" ht="12.75" customHeight="1" x14ac:dyDescent="0.2">
      <c r="A537" s="2"/>
      <c r="B537" s="2"/>
      <c r="D537" s="2"/>
    </row>
    <row r="538" spans="1:4" ht="12.75" customHeight="1" x14ac:dyDescent="0.2">
      <c r="A538" s="2"/>
      <c r="B538" s="2"/>
      <c r="D538" s="2"/>
    </row>
    <row r="539" spans="1:4" ht="12.75" customHeight="1" x14ac:dyDescent="0.2">
      <c r="A539" s="2"/>
      <c r="B539" s="2"/>
      <c r="D539" s="2"/>
    </row>
    <row r="540" spans="1:4" ht="12.75" customHeight="1" x14ac:dyDescent="0.2">
      <c r="A540" s="2"/>
      <c r="B540" s="2"/>
      <c r="D540" s="2"/>
    </row>
    <row r="541" spans="1:4" ht="12.75" customHeight="1" x14ac:dyDescent="0.2">
      <c r="A541" s="2"/>
      <c r="B541" s="2"/>
      <c r="D541" s="2"/>
    </row>
    <row r="542" spans="1:4" ht="12.75" customHeight="1" x14ac:dyDescent="0.2">
      <c r="A542" s="2"/>
      <c r="B542" s="2"/>
      <c r="D542" s="2"/>
    </row>
    <row r="543" spans="1:4" ht="12.75" customHeight="1" x14ac:dyDescent="0.2">
      <c r="A543" s="2"/>
      <c r="B543" s="2"/>
      <c r="D543" s="2"/>
    </row>
    <row r="544" spans="1:4" ht="12.75" customHeight="1" x14ac:dyDescent="0.2">
      <c r="A544" s="2"/>
      <c r="B544" s="2"/>
      <c r="D544" s="2"/>
    </row>
    <row r="545" spans="1:4" ht="12.75" customHeight="1" x14ac:dyDescent="0.2">
      <c r="A545" s="2"/>
      <c r="B545" s="2"/>
      <c r="D545" s="2"/>
    </row>
    <row r="546" spans="1:4" ht="12.75" customHeight="1" x14ac:dyDescent="0.2">
      <c r="A546" s="2"/>
      <c r="B546" s="2"/>
      <c r="D546" s="2"/>
    </row>
    <row r="547" spans="1:4" ht="12.75" customHeight="1" x14ac:dyDescent="0.2">
      <c r="A547" s="2"/>
      <c r="B547" s="2"/>
      <c r="D547" s="2"/>
    </row>
    <row r="548" spans="1:4" ht="12.75" customHeight="1" x14ac:dyDescent="0.2">
      <c r="A548" s="2"/>
      <c r="B548" s="2"/>
      <c r="D548" s="2"/>
    </row>
    <row r="549" spans="1:4" ht="12.75" customHeight="1" x14ac:dyDescent="0.2">
      <c r="A549" s="2"/>
      <c r="B549" s="2"/>
      <c r="D549" s="2"/>
    </row>
    <row r="550" spans="1:4" ht="12.75" customHeight="1" x14ac:dyDescent="0.2">
      <c r="A550" s="2"/>
      <c r="B550" s="2"/>
      <c r="D550" s="2"/>
    </row>
    <row r="551" spans="1:4" ht="12.75" customHeight="1" x14ac:dyDescent="0.2">
      <c r="A551" s="2"/>
      <c r="B551" s="2"/>
      <c r="D551" s="2"/>
    </row>
    <row r="552" spans="1:4" ht="12.75" customHeight="1" x14ac:dyDescent="0.2">
      <c r="A552" s="2"/>
      <c r="B552" s="2"/>
      <c r="D552" s="2"/>
    </row>
    <row r="553" spans="1:4" ht="12.75" customHeight="1" x14ac:dyDescent="0.2">
      <c r="A553" s="2"/>
      <c r="B553" s="2"/>
      <c r="D553" s="2"/>
    </row>
    <row r="554" spans="1:4" ht="12.75" customHeight="1" x14ac:dyDescent="0.2">
      <c r="A554" s="2"/>
      <c r="B554" s="2"/>
      <c r="D554" s="2"/>
    </row>
    <row r="555" spans="1:4" ht="12.75" customHeight="1" x14ac:dyDescent="0.2">
      <c r="A555" s="2"/>
      <c r="B555" s="2"/>
      <c r="D555" s="2"/>
    </row>
    <row r="556" spans="1:4" ht="12.75" customHeight="1" x14ac:dyDescent="0.2">
      <c r="A556" s="2"/>
      <c r="B556" s="2"/>
      <c r="D556" s="2"/>
    </row>
    <row r="557" spans="1:4" ht="12.75" customHeight="1" x14ac:dyDescent="0.2">
      <c r="A557" s="2"/>
      <c r="B557" s="2"/>
      <c r="D557" s="2"/>
    </row>
    <row r="558" spans="1:4" ht="12.75" customHeight="1" x14ac:dyDescent="0.2">
      <c r="A558" s="2"/>
      <c r="B558" s="2"/>
      <c r="D558" s="2"/>
    </row>
    <row r="559" spans="1:4" ht="12.75" customHeight="1" x14ac:dyDescent="0.2">
      <c r="A559" s="2"/>
      <c r="B559" s="2"/>
      <c r="D559" s="2"/>
    </row>
    <row r="560" spans="1:4" ht="12.75" customHeight="1" x14ac:dyDescent="0.2">
      <c r="A560" s="2"/>
      <c r="B560" s="2"/>
      <c r="D560" s="2"/>
    </row>
    <row r="561" spans="1:4" ht="12.75" customHeight="1" x14ac:dyDescent="0.2">
      <c r="A561" s="2"/>
      <c r="B561" s="2"/>
      <c r="D561" s="2"/>
    </row>
    <row r="562" spans="1:4" ht="12.75" customHeight="1" x14ac:dyDescent="0.2">
      <c r="A562" s="2"/>
      <c r="B562" s="2"/>
      <c r="D562" s="2"/>
    </row>
    <row r="563" spans="1:4" ht="12.75" customHeight="1" x14ac:dyDescent="0.2">
      <c r="A563" s="2"/>
      <c r="B563" s="2"/>
      <c r="D563" s="2"/>
    </row>
    <row r="564" spans="1:4" ht="12.75" customHeight="1" x14ac:dyDescent="0.2">
      <c r="A564" s="2"/>
      <c r="B564" s="2"/>
      <c r="D564" s="2"/>
    </row>
    <row r="565" spans="1:4" ht="12.75" customHeight="1" x14ac:dyDescent="0.2">
      <c r="A565" s="2"/>
      <c r="B565" s="2"/>
      <c r="D565" s="2"/>
    </row>
    <row r="566" spans="1:4" ht="12.75" customHeight="1" x14ac:dyDescent="0.2">
      <c r="A566" s="2"/>
      <c r="B566" s="2"/>
      <c r="D566" s="2"/>
    </row>
    <row r="567" spans="1:4" ht="12.75" customHeight="1" x14ac:dyDescent="0.2">
      <c r="A567" s="2"/>
      <c r="B567" s="2"/>
      <c r="D567" s="2"/>
    </row>
    <row r="568" spans="1:4" ht="12.75" customHeight="1" x14ac:dyDescent="0.2">
      <c r="A568" s="2"/>
      <c r="B568" s="2"/>
      <c r="D568" s="2"/>
    </row>
    <row r="569" spans="1:4" ht="12.75" customHeight="1" x14ac:dyDescent="0.2">
      <c r="A569" s="2"/>
      <c r="B569" s="2"/>
      <c r="D569" s="2"/>
    </row>
    <row r="570" spans="1:4" ht="12.75" customHeight="1" x14ac:dyDescent="0.2">
      <c r="A570" s="2"/>
      <c r="B570" s="2"/>
      <c r="D570" s="2"/>
    </row>
    <row r="571" spans="1:4" ht="12.75" customHeight="1" x14ac:dyDescent="0.2">
      <c r="A571" s="2"/>
      <c r="B571" s="2"/>
      <c r="D571" s="2"/>
    </row>
    <row r="572" spans="1:4" ht="12.75" customHeight="1" x14ac:dyDescent="0.2">
      <c r="A572" s="2"/>
      <c r="B572" s="2"/>
      <c r="D572" s="2"/>
    </row>
    <row r="573" spans="1:4" ht="12.75" customHeight="1" x14ac:dyDescent="0.2">
      <c r="A573" s="2"/>
      <c r="B573" s="2"/>
      <c r="D573" s="2"/>
    </row>
    <row r="574" spans="1:4" ht="12.75" customHeight="1" x14ac:dyDescent="0.2">
      <c r="A574" s="2"/>
      <c r="B574" s="2"/>
      <c r="D574" s="2"/>
    </row>
    <row r="575" spans="1:4" ht="12.75" customHeight="1" x14ac:dyDescent="0.2">
      <c r="A575" s="2"/>
      <c r="B575" s="2"/>
      <c r="D575" s="2"/>
    </row>
    <row r="576" spans="1:4" ht="12.75" customHeight="1" x14ac:dyDescent="0.2">
      <c r="A576" s="2"/>
      <c r="B576" s="2"/>
      <c r="D576" s="2"/>
    </row>
    <row r="577" spans="1:4" ht="12.75" customHeight="1" x14ac:dyDescent="0.2">
      <c r="A577" s="2"/>
      <c r="B577" s="2"/>
      <c r="D577" s="2"/>
    </row>
    <row r="578" spans="1:4" ht="12.75" customHeight="1" x14ac:dyDescent="0.2">
      <c r="A578" s="2"/>
      <c r="B578" s="2"/>
      <c r="D578" s="2"/>
    </row>
    <row r="579" spans="1:4" ht="12.75" customHeight="1" x14ac:dyDescent="0.2">
      <c r="A579" s="2"/>
      <c r="B579" s="2"/>
      <c r="D579" s="2"/>
    </row>
    <row r="580" spans="1:4" ht="12.75" customHeight="1" x14ac:dyDescent="0.2">
      <c r="A580" s="2"/>
      <c r="B580" s="2"/>
      <c r="D580" s="2"/>
    </row>
    <row r="581" spans="1:4" ht="12.75" customHeight="1" x14ac:dyDescent="0.2">
      <c r="A581" s="2"/>
      <c r="B581" s="2"/>
      <c r="D581" s="2"/>
    </row>
    <row r="582" spans="1:4" ht="12.75" customHeight="1" x14ac:dyDescent="0.2">
      <c r="A582" s="2"/>
      <c r="B582" s="2"/>
      <c r="D582" s="2"/>
    </row>
    <row r="583" spans="1:4" ht="12.75" customHeight="1" x14ac:dyDescent="0.2">
      <c r="A583" s="2"/>
      <c r="B583" s="2"/>
      <c r="D583" s="2"/>
    </row>
    <row r="584" spans="1:4" ht="12.75" customHeight="1" x14ac:dyDescent="0.2">
      <c r="A584" s="2"/>
      <c r="B584" s="2"/>
      <c r="D584" s="2"/>
    </row>
    <row r="585" spans="1:4" ht="12.75" customHeight="1" x14ac:dyDescent="0.2">
      <c r="A585" s="2"/>
      <c r="B585" s="2"/>
      <c r="D585" s="2"/>
    </row>
    <row r="586" spans="1:4" ht="12.75" customHeight="1" x14ac:dyDescent="0.2">
      <c r="A586" s="2"/>
      <c r="B586" s="2"/>
      <c r="D586" s="2"/>
    </row>
    <row r="587" spans="1:4" ht="12.75" customHeight="1" x14ac:dyDescent="0.2">
      <c r="A587" s="2"/>
      <c r="B587" s="2"/>
      <c r="D587" s="2"/>
    </row>
    <row r="588" spans="1:4" ht="12.75" customHeight="1" x14ac:dyDescent="0.2">
      <c r="A588" s="2"/>
      <c r="B588" s="2"/>
      <c r="D588" s="2"/>
    </row>
    <row r="589" spans="1:4" ht="12.75" customHeight="1" x14ac:dyDescent="0.2">
      <c r="A589" s="2"/>
      <c r="B589" s="2"/>
      <c r="D589" s="2"/>
    </row>
    <row r="590" spans="1:4" ht="12.75" customHeight="1" x14ac:dyDescent="0.2">
      <c r="A590" s="2"/>
      <c r="B590" s="2"/>
      <c r="D590" s="2"/>
    </row>
    <row r="591" spans="1:4" ht="12.75" customHeight="1" x14ac:dyDescent="0.2">
      <c r="A591" s="2"/>
      <c r="B591" s="2"/>
      <c r="D591" s="2"/>
    </row>
    <row r="592" spans="1:4" ht="12.75" customHeight="1" x14ac:dyDescent="0.2">
      <c r="A592" s="2"/>
      <c r="B592" s="2"/>
      <c r="D592" s="2"/>
    </row>
    <row r="593" spans="1:4" ht="12.75" customHeight="1" x14ac:dyDescent="0.2">
      <c r="A593" s="2"/>
      <c r="B593" s="2"/>
      <c r="D593" s="2"/>
    </row>
    <row r="594" spans="1:4" ht="12.75" customHeight="1" x14ac:dyDescent="0.2">
      <c r="A594" s="2"/>
      <c r="B594" s="2"/>
      <c r="D594" s="2"/>
    </row>
    <row r="595" spans="1:4" ht="12.75" customHeight="1" x14ac:dyDescent="0.2">
      <c r="A595" s="2"/>
      <c r="B595" s="2"/>
      <c r="D595" s="2"/>
    </row>
    <row r="596" spans="1:4" ht="12.75" customHeight="1" x14ac:dyDescent="0.2">
      <c r="A596" s="2"/>
      <c r="B596" s="2"/>
      <c r="D596" s="2"/>
    </row>
    <row r="597" spans="1:4" ht="12.75" customHeight="1" x14ac:dyDescent="0.2">
      <c r="A597" s="2"/>
      <c r="B597" s="2"/>
      <c r="D597" s="2"/>
    </row>
    <row r="598" spans="1:4" ht="12.75" customHeight="1" x14ac:dyDescent="0.2">
      <c r="A598" s="2"/>
      <c r="B598" s="2"/>
      <c r="D598" s="2"/>
    </row>
    <row r="599" spans="1:4" ht="12.75" customHeight="1" x14ac:dyDescent="0.2">
      <c r="A599" s="2"/>
      <c r="B599" s="2"/>
      <c r="D599" s="2"/>
    </row>
    <row r="600" spans="1:4" ht="12.75" customHeight="1" x14ac:dyDescent="0.2">
      <c r="A600" s="2"/>
      <c r="B600" s="2"/>
      <c r="D600" s="2"/>
    </row>
    <row r="601" spans="1:4" ht="12.75" customHeight="1" x14ac:dyDescent="0.2">
      <c r="A601" s="2"/>
      <c r="B601" s="2"/>
      <c r="D601" s="2"/>
    </row>
    <row r="602" spans="1:4" ht="12.75" customHeight="1" x14ac:dyDescent="0.2">
      <c r="A602" s="2"/>
      <c r="B602" s="2"/>
      <c r="D602" s="2"/>
    </row>
    <row r="603" spans="1:4" ht="12.75" customHeight="1" x14ac:dyDescent="0.2">
      <c r="A603" s="2"/>
      <c r="B603" s="2"/>
      <c r="D603" s="2"/>
    </row>
    <row r="604" spans="1:4" ht="12.75" customHeight="1" x14ac:dyDescent="0.2">
      <c r="A604" s="2"/>
      <c r="B604" s="2"/>
      <c r="D604" s="2"/>
    </row>
    <row r="605" spans="1:4" ht="12.75" customHeight="1" x14ac:dyDescent="0.2">
      <c r="A605" s="2"/>
      <c r="B605" s="2"/>
      <c r="D605" s="2"/>
    </row>
    <row r="606" spans="1:4" ht="12.75" customHeight="1" x14ac:dyDescent="0.2">
      <c r="A606" s="2"/>
      <c r="B606" s="2"/>
      <c r="D606" s="2"/>
    </row>
    <row r="607" spans="1:4" ht="12.75" customHeight="1" x14ac:dyDescent="0.2">
      <c r="A607" s="2"/>
      <c r="B607" s="2"/>
      <c r="D607" s="2"/>
    </row>
    <row r="608" spans="1:4" ht="12.75" customHeight="1" x14ac:dyDescent="0.2">
      <c r="A608" s="2"/>
      <c r="B608" s="2"/>
      <c r="D608" s="2"/>
    </row>
    <row r="609" spans="1:4" ht="12.75" customHeight="1" x14ac:dyDescent="0.2">
      <c r="A609" s="2"/>
      <c r="B609" s="2"/>
      <c r="D609" s="2"/>
    </row>
    <row r="610" spans="1:4" ht="12.75" customHeight="1" x14ac:dyDescent="0.2">
      <c r="A610" s="2"/>
      <c r="B610" s="2"/>
      <c r="D610" s="2"/>
    </row>
    <row r="611" spans="1:4" ht="12.75" customHeight="1" x14ac:dyDescent="0.2">
      <c r="A611" s="2"/>
      <c r="B611" s="2"/>
      <c r="D611" s="2"/>
    </row>
    <row r="612" spans="1:4" ht="12.75" customHeight="1" x14ac:dyDescent="0.2">
      <c r="A612" s="2"/>
      <c r="B612" s="2"/>
      <c r="D612" s="2"/>
    </row>
    <row r="613" spans="1:4" ht="12.75" customHeight="1" x14ac:dyDescent="0.2">
      <c r="A613" s="2"/>
      <c r="B613" s="2"/>
      <c r="D613" s="2"/>
    </row>
    <row r="614" spans="1:4" ht="12.75" customHeight="1" x14ac:dyDescent="0.2">
      <c r="A614" s="2"/>
      <c r="B614" s="2"/>
      <c r="D614" s="2"/>
    </row>
    <row r="615" spans="1:4" ht="12.75" customHeight="1" x14ac:dyDescent="0.2">
      <c r="A615" s="2"/>
      <c r="B615" s="2"/>
      <c r="D615" s="2"/>
    </row>
    <row r="616" spans="1:4" ht="12.75" customHeight="1" x14ac:dyDescent="0.2">
      <c r="A616" s="2"/>
      <c r="B616" s="2"/>
      <c r="D616" s="2"/>
    </row>
    <row r="617" spans="1:4" ht="12.75" customHeight="1" x14ac:dyDescent="0.2">
      <c r="A617" s="2"/>
      <c r="B617" s="2"/>
      <c r="D617" s="2"/>
    </row>
    <row r="618" spans="1:4" ht="12.75" customHeight="1" x14ac:dyDescent="0.2">
      <c r="A618" s="2"/>
      <c r="B618" s="2"/>
      <c r="D618" s="2"/>
    </row>
    <row r="619" spans="1:4" ht="12.75" customHeight="1" x14ac:dyDescent="0.2">
      <c r="A619" s="2"/>
      <c r="B619" s="2"/>
      <c r="D619" s="2"/>
    </row>
    <row r="620" spans="1:4" ht="12.75" customHeight="1" x14ac:dyDescent="0.2">
      <c r="A620" s="2"/>
      <c r="B620" s="2"/>
      <c r="D620" s="2"/>
    </row>
    <row r="621" spans="1:4" ht="12.75" customHeight="1" x14ac:dyDescent="0.2">
      <c r="A621" s="2"/>
      <c r="B621" s="2"/>
      <c r="D621" s="2"/>
    </row>
    <row r="622" spans="1:4" ht="12.75" customHeight="1" x14ac:dyDescent="0.2">
      <c r="A622" s="2"/>
      <c r="B622" s="2"/>
      <c r="D622" s="2"/>
    </row>
    <row r="623" spans="1:4" ht="12.75" customHeight="1" x14ac:dyDescent="0.2">
      <c r="A623" s="2"/>
      <c r="B623" s="2"/>
      <c r="D623" s="2"/>
    </row>
    <row r="624" spans="1:4" ht="12.75" customHeight="1" x14ac:dyDescent="0.2">
      <c r="A624" s="2"/>
      <c r="B624" s="2"/>
      <c r="D624" s="2"/>
    </row>
    <row r="625" spans="1:4" ht="12.75" customHeight="1" x14ac:dyDescent="0.2">
      <c r="A625" s="2"/>
      <c r="B625" s="2"/>
      <c r="D625" s="2"/>
    </row>
    <row r="626" spans="1:4" ht="12.75" customHeight="1" x14ac:dyDescent="0.2">
      <c r="A626" s="2"/>
      <c r="B626" s="2"/>
      <c r="D626" s="2"/>
    </row>
    <row r="627" spans="1:4" ht="12.75" customHeight="1" x14ac:dyDescent="0.2">
      <c r="A627" s="2"/>
      <c r="B627" s="2"/>
      <c r="D627" s="2"/>
    </row>
    <row r="628" spans="1:4" ht="12.75" customHeight="1" x14ac:dyDescent="0.2">
      <c r="A628" s="2"/>
      <c r="B628" s="2"/>
      <c r="D628" s="2"/>
    </row>
    <row r="629" spans="1:4" ht="12.75" customHeight="1" x14ac:dyDescent="0.2">
      <c r="A629" s="2"/>
      <c r="B629" s="2"/>
      <c r="D629" s="2"/>
    </row>
    <row r="630" spans="1:4" ht="12.75" customHeight="1" x14ac:dyDescent="0.2">
      <c r="A630" s="2"/>
      <c r="B630" s="2"/>
      <c r="D630" s="2"/>
    </row>
    <row r="631" spans="1:4" ht="12.75" customHeight="1" x14ac:dyDescent="0.2">
      <c r="A631" s="2"/>
      <c r="B631" s="2"/>
      <c r="D631" s="2"/>
    </row>
    <row r="632" spans="1:4" ht="12.75" customHeight="1" x14ac:dyDescent="0.2">
      <c r="A632" s="2"/>
      <c r="B632" s="2"/>
      <c r="D632" s="2"/>
    </row>
    <row r="633" spans="1:4" ht="12.75" customHeight="1" x14ac:dyDescent="0.2">
      <c r="A633" s="2"/>
      <c r="B633" s="2"/>
      <c r="D633" s="2"/>
    </row>
    <row r="634" spans="1:4" ht="12.75" customHeight="1" x14ac:dyDescent="0.2">
      <c r="A634" s="2"/>
      <c r="B634" s="2"/>
      <c r="D634" s="2"/>
    </row>
    <row r="635" spans="1:4" ht="12.75" customHeight="1" x14ac:dyDescent="0.2">
      <c r="A635" s="2"/>
      <c r="B635" s="2"/>
      <c r="D635" s="2"/>
    </row>
    <row r="636" spans="1:4" ht="12.75" customHeight="1" x14ac:dyDescent="0.2">
      <c r="A636" s="2"/>
      <c r="B636" s="2"/>
      <c r="D636" s="2"/>
    </row>
    <row r="637" spans="1:4" ht="12.75" customHeight="1" x14ac:dyDescent="0.2">
      <c r="A637" s="2"/>
      <c r="B637" s="2"/>
      <c r="D637" s="2"/>
    </row>
    <row r="638" spans="1:4" ht="12.75" customHeight="1" x14ac:dyDescent="0.2">
      <c r="A638" s="2"/>
      <c r="B638" s="2"/>
      <c r="D638" s="2"/>
    </row>
    <row r="639" spans="1:4" ht="12.75" customHeight="1" x14ac:dyDescent="0.2">
      <c r="A639" s="2"/>
      <c r="B639" s="2"/>
      <c r="D639" s="2"/>
    </row>
    <row r="640" spans="1:4" ht="12.75" customHeight="1" x14ac:dyDescent="0.2">
      <c r="A640" s="2"/>
      <c r="B640" s="2"/>
      <c r="D640" s="2"/>
    </row>
    <row r="641" spans="1:4" ht="12.75" customHeight="1" x14ac:dyDescent="0.2">
      <c r="A641" s="2"/>
      <c r="B641" s="2"/>
      <c r="D641" s="2"/>
    </row>
    <row r="642" spans="1:4" ht="12.75" customHeight="1" x14ac:dyDescent="0.2">
      <c r="A642" s="2"/>
      <c r="B642" s="2"/>
      <c r="D642" s="2"/>
    </row>
    <row r="643" spans="1:4" ht="12.75" customHeight="1" x14ac:dyDescent="0.2">
      <c r="A643" s="2"/>
      <c r="B643" s="2"/>
      <c r="D643" s="2"/>
    </row>
    <row r="644" spans="1:4" ht="12.75" customHeight="1" x14ac:dyDescent="0.2">
      <c r="A644" s="2"/>
      <c r="B644" s="2"/>
      <c r="D644" s="2"/>
    </row>
    <row r="645" spans="1:4" ht="12.75" customHeight="1" x14ac:dyDescent="0.2">
      <c r="A645" s="2"/>
      <c r="B645" s="2"/>
      <c r="D645" s="2"/>
    </row>
    <row r="646" spans="1:4" ht="12.75" customHeight="1" x14ac:dyDescent="0.2">
      <c r="A646" s="2"/>
      <c r="B646" s="2"/>
      <c r="D646" s="2"/>
    </row>
    <row r="647" spans="1:4" ht="12.75" customHeight="1" x14ac:dyDescent="0.2">
      <c r="A647" s="2"/>
      <c r="B647" s="2"/>
      <c r="D647" s="2"/>
    </row>
    <row r="648" spans="1:4" ht="12.75" customHeight="1" x14ac:dyDescent="0.2">
      <c r="A648" s="2"/>
      <c r="B648" s="2"/>
      <c r="D648" s="2"/>
    </row>
    <row r="649" spans="1:4" ht="12.75" customHeight="1" x14ac:dyDescent="0.2">
      <c r="A649" s="2"/>
      <c r="B649" s="2"/>
      <c r="D649" s="2"/>
    </row>
    <row r="650" spans="1:4" ht="12.75" customHeight="1" x14ac:dyDescent="0.2">
      <c r="A650" s="2"/>
      <c r="B650" s="2"/>
      <c r="D650" s="2"/>
    </row>
    <row r="651" spans="1:4" ht="12.75" customHeight="1" x14ac:dyDescent="0.2">
      <c r="A651" s="2"/>
      <c r="B651" s="2"/>
      <c r="D651" s="2"/>
    </row>
    <row r="652" spans="1:4" ht="12.75" customHeight="1" x14ac:dyDescent="0.2">
      <c r="A652" s="2"/>
      <c r="B652" s="2"/>
      <c r="D652" s="2"/>
    </row>
    <row r="653" spans="1:4" ht="12.75" customHeight="1" x14ac:dyDescent="0.2">
      <c r="A653" s="2"/>
      <c r="B653" s="2"/>
      <c r="D653" s="2"/>
    </row>
    <row r="654" spans="1:4" ht="12.75" customHeight="1" x14ac:dyDescent="0.2">
      <c r="A654" s="2"/>
      <c r="B654" s="2"/>
      <c r="D654" s="2"/>
    </row>
    <row r="655" spans="1:4" ht="12.75" customHeight="1" x14ac:dyDescent="0.2">
      <c r="A655" s="2"/>
      <c r="B655" s="2"/>
      <c r="D655" s="2"/>
    </row>
    <row r="656" spans="1:4" ht="12.75" customHeight="1" x14ac:dyDescent="0.2">
      <c r="A656" s="2"/>
      <c r="B656" s="2"/>
      <c r="D656" s="2"/>
    </row>
    <row r="657" spans="1:4" ht="12.75" customHeight="1" x14ac:dyDescent="0.2">
      <c r="A657" s="2"/>
      <c r="B657" s="2"/>
      <c r="D657" s="2"/>
    </row>
    <row r="658" spans="1:4" ht="12.75" customHeight="1" x14ac:dyDescent="0.2">
      <c r="A658" s="2"/>
      <c r="B658" s="2"/>
      <c r="D658" s="2"/>
    </row>
    <row r="659" spans="1:4" ht="12.75" customHeight="1" x14ac:dyDescent="0.2">
      <c r="A659" s="2"/>
      <c r="B659" s="2"/>
      <c r="D659" s="2"/>
    </row>
    <row r="660" spans="1:4" ht="12.75" customHeight="1" x14ac:dyDescent="0.2">
      <c r="A660" s="2"/>
      <c r="B660" s="2"/>
      <c r="D660" s="2"/>
    </row>
    <row r="661" spans="1:4" ht="12.75" customHeight="1" x14ac:dyDescent="0.2">
      <c r="A661" s="2"/>
      <c r="B661" s="2"/>
      <c r="D661" s="2"/>
    </row>
    <row r="662" spans="1:4" ht="12.75" customHeight="1" x14ac:dyDescent="0.2">
      <c r="A662" s="2"/>
      <c r="B662" s="2"/>
      <c r="D662" s="2"/>
    </row>
    <row r="663" spans="1:4" ht="12.75" customHeight="1" x14ac:dyDescent="0.2">
      <c r="A663" s="2"/>
      <c r="B663" s="2"/>
      <c r="D663" s="2"/>
    </row>
    <row r="664" spans="1:4" ht="12.75" customHeight="1" x14ac:dyDescent="0.2">
      <c r="A664" s="2"/>
      <c r="B664" s="2"/>
      <c r="D664" s="2"/>
    </row>
    <row r="665" spans="1:4" ht="12.75" customHeight="1" x14ac:dyDescent="0.2">
      <c r="A665" s="2"/>
      <c r="B665" s="2"/>
      <c r="D665" s="2"/>
    </row>
    <row r="666" spans="1:4" ht="12.75" customHeight="1" x14ac:dyDescent="0.2">
      <c r="A666" s="2"/>
      <c r="B666" s="2"/>
      <c r="D666" s="2"/>
    </row>
    <row r="667" spans="1:4" ht="12.75" customHeight="1" x14ac:dyDescent="0.2">
      <c r="A667" s="2"/>
      <c r="B667" s="2"/>
      <c r="D667" s="2"/>
    </row>
    <row r="668" spans="1:4" ht="12.75" customHeight="1" x14ac:dyDescent="0.2">
      <c r="A668" s="2"/>
      <c r="B668" s="2"/>
      <c r="D668" s="2"/>
    </row>
    <row r="669" spans="1:4" ht="12.75" customHeight="1" x14ac:dyDescent="0.2">
      <c r="A669" s="2"/>
      <c r="B669" s="2"/>
      <c r="D669" s="2"/>
    </row>
    <row r="670" spans="1:4" ht="12.75" customHeight="1" x14ac:dyDescent="0.2">
      <c r="A670" s="2"/>
      <c r="B670" s="2"/>
      <c r="D670" s="2"/>
    </row>
    <row r="671" spans="1:4" ht="12.75" customHeight="1" x14ac:dyDescent="0.2">
      <c r="A671" s="2"/>
      <c r="B671" s="2"/>
      <c r="D671" s="2"/>
    </row>
    <row r="672" spans="1:4" ht="12.75" customHeight="1" x14ac:dyDescent="0.2">
      <c r="A672" s="2"/>
      <c r="B672" s="2"/>
      <c r="D672" s="2"/>
    </row>
    <row r="673" spans="1:4" ht="12.75" customHeight="1" x14ac:dyDescent="0.2">
      <c r="A673" s="2"/>
      <c r="B673" s="2"/>
      <c r="D673" s="2"/>
    </row>
    <row r="674" spans="1:4" ht="12.75" customHeight="1" x14ac:dyDescent="0.2">
      <c r="A674" s="2"/>
      <c r="B674" s="2"/>
      <c r="D674" s="2"/>
    </row>
    <row r="675" spans="1:4" ht="12.75" customHeight="1" x14ac:dyDescent="0.2">
      <c r="A675" s="2"/>
      <c r="B675" s="2"/>
      <c r="D675" s="2"/>
    </row>
    <row r="676" spans="1:4" ht="12.75" customHeight="1" x14ac:dyDescent="0.2">
      <c r="A676" s="2"/>
      <c r="B676" s="2"/>
      <c r="D676" s="2"/>
    </row>
    <row r="677" spans="1:4" ht="12.75" customHeight="1" x14ac:dyDescent="0.2">
      <c r="A677" s="2"/>
      <c r="B677" s="2"/>
      <c r="D677" s="2"/>
    </row>
    <row r="678" spans="1:4" ht="12.75" customHeight="1" x14ac:dyDescent="0.2">
      <c r="A678" s="2"/>
      <c r="B678" s="2"/>
      <c r="D678" s="2"/>
    </row>
    <row r="679" spans="1:4" ht="12.75" customHeight="1" x14ac:dyDescent="0.2">
      <c r="A679" s="2"/>
      <c r="B679" s="2"/>
      <c r="D679" s="2"/>
    </row>
    <row r="680" spans="1:4" ht="12.75" customHeight="1" x14ac:dyDescent="0.2">
      <c r="A680" s="2"/>
      <c r="B680" s="2"/>
      <c r="D680" s="2"/>
    </row>
    <row r="681" spans="1:4" ht="12.75" customHeight="1" x14ac:dyDescent="0.2">
      <c r="A681" s="2"/>
      <c r="B681" s="2"/>
      <c r="D681" s="2"/>
    </row>
    <row r="682" spans="1:4" ht="12.75" customHeight="1" x14ac:dyDescent="0.2">
      <c r="A682" s="2"/>
      <c r="B682" s="2"/>
      <c r="D682" s="2"/>
    </row>
    <row r="683" spans="1:4" ht="12.75" customHeight="1" x14ac:dyDescent="0.2">
      <c r="A683" s="2"/>
      <c r="B683" s="2"/>
      <c r="D683" s="2"/>
    </row>
    <row r="684" spans="1:4" ht="12.75" customHeight="1" x14ac:dyDescent="0.2">
      <c r="A684" s="2"/>
      <c r="B684" s="2"/>
      <c r="D684" s="2"/>
    </row>
    <row r="685" spans="1:4" ht="12.75" customHeight="1" x14ac:dyDescent="0.2">
      <c r="A685" s="2"/>
      <c r="B685" s="2"/>
      <c r="D685" s="2"/>
    </row>
    <row r="686" spans="1:4" ht="12.75" customHeight="1" x14ac:dyDescent="0.2">
      <c r="A686" s="2"/>
      <c r="B686" s="2"/>
      <c r="D686" s="2"/>
    </row>
    <row r="687" spans="1:4" ht="12.75" customHeight="1" x14ac:dyDescent="0.2">
      <c r="A687" s="2"/>
      <c r="B687" s="2"/>
      <c r="D687" s="2"/>
    </row>
    <row r="688" spans="1:4" ht="12.75" customHeight="1" x14ac:dyDescent="0.2">
      <c r="A688" s="2"/>
      <c r="B688" s="2"/>
      <c r="D688" s="2"/>
    </row>
    <row r="689" spans="1:4" ht="12.75" customHeight="1" x14ac:dyDescent="0.2">
      <c r="A689" s="2"/>
      <c r="B689" s="2"/>
      <c r="D689" s="2"/>
    </row>
    <row r="690" spans="1:4" ht="12.75" customHeight="1" x14ac:dyDescent="0.2">
      <c r="A690" s="2"/>
      <c r="B690" s="2"/>
      <c r="D690" s="2"/>
    </row>
    <row r="691" spans="1:4" ht="12.75" customHeight="1" x14ac:dyDescent="0.2">
      <c r="A691" s="2"/>
      <c r="B691" s="2"/>
      <c r="D691" s="2"/>
    </row>
    <row r="692" spans="1:4" ht="12.75" customHeight="1" x14ac:dyDescent="0.2">
      <c r="A692" s="2"/>
      <c r="B692" s="2"/>
      <c r="D692" s="2"/>
    </row>
    <row r="693" spans="1:4" ht="12.75" customHeight="1" x14ac:dyDescent="0.2">
      <c r="A693" s="2"/>
      <c r="B693" s="2"/>
      <c r="D693" s="2"/>
    </row>
    <row r="694" spans="1:4" ht="12.75" customHeight="1" x14ac:dyDescent="0.2">
      <c r="A694" s="2"/>
      <c r="B694" s="2"/>
      <c r="D694" s="2"/>
    </row>
    <row r="695" spans="1:4" ht="12.75" customHeight="1" x14ac:dyDescent="0.2">
      <c r="A695" s="2"/>
      <c r="B695" s="2"/>
      <c r="D695" s="2"/>
    </row>
    <row r="696" spans="1:4" ht="12.75" customHeight="1" x14ac:dyDescent="0.2">
      <c r="A696" s="2"/>
      <c r="B696" s="2"/>
      <c r="D696" s="2"/>
    </row>
    <row r="697" spans="1:4" ht="12.75" customHeight="1" x14ac:dyDescent="0.2">
      <c r="A697" s="2"/>
      <c r="B697" s="2"/>
      <c r="D697" s="2"/>
    </row>
    <row r="698" spans="1:4" ht="12.75" customHeight="1" x14ac:dyDescent="0.2">
      <c r="A698" s="2"/>
      <c r="B698" s="2"/>
      <c r="D698" s="2"/>
    </row>
    <row r="699" spans="1:4" ht="12.75" customHeight="1" x14ac:dyDescent="0.2">
      <c r="A699" s="2"/>
      <c r="B699" s="2"/>
      <c r="D699" s="2"/>
    </row>
    <row r="700" spans="1:4" ht="12.75" customHeight="1" x14ac:dyDescent="0.2">
      <c r="A700" s="2"/>
      <c r="B700" s="2"/>
      <c r="D700" s="2"/>
    </row>
    <row r="701" spans="1:4" ht="12.75" customHeight="1" x14ac:dyDescent="0.2">
      <c r="A701" s="2"/>
      <c r="B701" s="2"/>
      <c r="D701" s="2"/>
    </row>
    <row r="702" spans="1:4" ht="12.75" customHeight="1" x14ac:dyDescent="0.2">
      <c r="A702" s="2"/>
      <c r="B702" s="2"/>
      <c r="D702" s="2"/>
    </row>
    <row r="703" spans="1:4" ht="12.75" customHeight="1" x14ac:dyDescent="0.2">
      <c r="A703" s="2"/>
      <c r="B703" s="2"/>
      <c r="D703" s="2"/>
    </row>
    <row r="704" spans="1:4" ht="12.75" customHeight="1" x14ac:dyDescent="0.2">
      <c r="A704" s="2"/>
      <c r="B704" s="2"/>
      <c r="D704" s="2"/>
    </row>
    <row r="705" spans="1:4" ht="12.75" customHeight="1" x14ac:dyDescent="0.2">
      <c r="A705" s="2"/>
      <c r="B705" s="2"/>
      <c r="D705" s="2"/>
    </row>
    <row r="706" spans="1:4" ht="12.75" customHeight="1" x14ac:dyDescent="0.2">
      <c r="A706" s="2"/>
      <c r="B706" s="2"/>
      <c r="D706" s="2"/>
    </row>
    <row r="707" spans="1:4" ht="12.75" customHeight="1" x14ac:dyDescent="0.2">
      <c r="A707" s="2"/>
      <c r="B707" s="2"/>
      <c r="D707" s="2"/>
    </row>
    <row r="708" spans="1:4" ht="12.75" customHeight="1" x14ac:dyDescent="0.2">
      <c r="A708" s="2"/>
      <c r="B708" s="2"/>
      <c r="D708" s="2"/>
    </row>
    <row r="709" spans="1:4" ht="12.75" customHeight="1" x14ac:dyDescent="0.2">
      <c r="A709" s="2"/>
      <c r="B709" s="2"/>
      <c r="D709" s="2"/>
    </row>
    <row r="710" spans="1:4" ht="12.75" customHeight="1" x14ac:dyDescent="0.2">
      <c r="A710" s="2"/>
      <c r="B710" s="2"/>
      <c r="D710" s="2"/>
    </row>
    <row r="711" spans="1:4" ht="12.75" customHeight="1" x14ac:dyDescent="0.2">
      <c r="A711" s="2"/>
      <c r="B711" s="2"/>
      <c r="D711" s="2"/>
    </row>
    <row r="712" spans="1:4" ht="12.75" customHeight="1" x14ac:dyDescent="0.2">
      <c r="A712" s="2"/>
      <c r="B712" s="2"/>
      <c r="D712" s="2"/>
    </row>
    <row r="713" spans="1:4" ht="12.75" customHeight="1" x14ac:dyDescent="0.2">
      <c r="A713" s="2"/>
      <c r="B713" s="2"/>
      <c r="D713" s="2"/>
    </row>
    <row r="714" spans="1:4" ht="12.75" customHeight="1" x14ac:dyDescent="0.2">
      <c r="A714" s="2"/>
      <c r="B714" s="2"/>
      <c r="D714" s="2"/>
    </row>
    <row r="715" spans="1:4" ht="12.75" customHeight="1" x14ac:dyDescent="0.2">
      <c r="A715" s="2"/>
      <c r="B715" s="2"/>
      <c r="D715" s="2"/>
    </row>
    <row r="716" spans="1:4" ht="12.75" customHeight="1" x14ac:dyDescent="0.2">
      <c r="A716" s="2"/>
      <c r="B716" s="2"/>
      <c r="D716" s="2"/>
    </row>
    <row r="717" spans="1:4" ht="12.75" customHeight="1" x14ac:dyDescent="0.2">
      <c r="A717" s="2"/>
      <c r="B717" s="2"/>
      <c r="D717" s="2"/>
    </row>
    <row r="718" spans="1:4" ht="12.75" customHeight="1" x14ac:dyDescent="0.2">
      <c r="A718" s="2"/>
      <c r="B718" s="2"/>
      <c r="D718" s="2"/>
    </row>
    <row r="719" spans="1:4" ht="12.75" customHeight="1" x14ac:dyDescent="0.2">
      <c r="A719" s="2"/>
      <c r="B719" s="2"/>
      <c r="D719" s="2"/>
    </row>
    <row r="720" spans="1:4" ht="12.75" customHeight="1" x14ac:dyDescent="0.2">
      <c r="A720" s="2"/>
      <c r="B720" s="2"/>
      <c r="D720" s="2"/>
    </row>
    <row r="721" spans="1:4" ht="12.75" customHeight="1" x14ac:dyDescent="0.2">
      <c r="A721" s="2"/>
      <c r="B721" s="2"/>
      <c r="D721" s="2"/>
    </row>
    <row r="722" spans="1:4" ht="12.75" customHeight="1" x14ac:dyDescent="0.2">
      <c r="A722" s="2"/>
      <c r="B722" s="2"/>
      <c r="D722" s="2"/>
    </row>
    <row r="723" spans="1:4" ht="12.75" customHeight="1" x14ac:dyDescent="0.2">
      <c r="A723" s="2"/>
      <c r="B723" s="2"/>
      <c r="D723" s="2"/>
    </row>
    <row r="724" spans="1:4" ht="12.75" customHeight="1" x14ac:dyDescent="0.2">
      <c r="A724" s="2"/>
      <c r="B724" s="2"/>
      <c r="D724" s="2"/>
    </row>
    <row r="725" spans="1:4" ht="12.75" customHeight="1" x14ac:dyDescent="0.2">
      <c r="A725" s="2"/>
      <c r="B725" s="2"/>
      <c r="D725" s="2"/>
    </row>
    <row r="726" spans="1:4" ht="12.75" customHeight="1" x14ac:dyDescent="0.2">
      <c r="A726" s="2"/>
      <c r="B726" s="2"/>
      <c r="D726" s="2"/>
    </row>
    <row r="727" spans="1:4" ht="12.75" customHeight="1" x14ac:dyDescent="0.2">
      <c r="A727" s="2"/>
      <c r="B727" s="2"/>
      <c r="D727" s="2"/>
    </row>
    <row r="728" spans="1:4" ht="12.75" customHeight="1" x14ac:dyDescent="0.2">
      <c r="A728" s="2"/>
      <c r="B728" s="2"/>
      <c r="D728" s="2"/>
    </row>
    <row r="729" spans="1:4" ht="12.75" customHeight="1" x14ac:dyDescent="0.2">
      <c r="A729" s="2"/>
      <c r="B729" s="2"/>
      <c r="D729" s="2"/>
    </row>
    <row r="730" spans="1:4" ht="12.75" customHeight="1" x14ac:dyDescent="0.2">
      <c r="A730" s="2"/>
      <c r="B730" s="2"/>
      <c r="D730" s="2"/>
    </row>
    <row r="731" spans="1:4" ht="12.75" customHeight="1" x14ac:dyDescent="0.2">
      <c r="A731" s="2"/>
      <c r="B731" s="2"/>
      <c r="D731" s="2"/>
    </row>
    <row r="732" spans="1:4" ht="12.75" customHeight="1" x14ac:dyDescent="0.2">
      <c r="A732" s="2"/>
      <c r="B732" s="2"/>
      <c r="D732" s="2"/>
    </row>
    <row r="733" spans="1:4" ht="12.75" customHeight="1" x14ac:dyDescent="0.2">
      <c r="A733" s="2"/>
      <c r="B733" s="2"/>
      <c r="D733" s="2"/>
    </row>
    <row r="734" spans="1:4" ht="12.75" customHeight="1" x14ac:dyDescent="0.2">
      <c r="A734" s="2"/>
      <c r="B734" s="2"/>
      <c r="D734" s="2"/>
    </row>
    <row r="735" spans="1:4" ht="12.75" customHeight="1" x14ac:dyDescent="0.2">
      <c r="A735" s="2"/>
      <c r="B735" s="2"/>
      <c r="D735" s="2"/>
    </row>
    <row r="736" spans="1:4" ht="12.75" customHeight="1" x14ac:dyDescent="0.2">
      <c r="A736" s="2"/>
      <c r="B736" s="2"/>
      <c r="D736" s="2"/>
    </row>
    <row r="737" spans="1:4" ht="12.75" customHeight="1" x14ac:dyDescent="0.2">
      <c r="A737" s="2"/>
      <c r="B737" s="2"/>
      <c r="D737" s="2"/>
    </row>
    <row r="738" spans="1:4" ht="12.75" customHeight="1" x14ac:dyDescent="0.2">
      <c r="A738" s="2"/>
      <c r="B738" s="2"/>
      <c r="D738" s="2"/>
    </row>
    <row r="739" spans="1:4" ht="12.75" customHeight="1" x14ac:dyDescent="0.2">
      <c r="A739" s="2"/>
      <c r="B739" s="2"/>
      <c r="D739" s="2"/>
    </row>
    <row r="740" spans="1:4" ht="12.75" customHeight="1" x14ac:dyDescent="0.2">
      <c r="A740" s="2"/>
      <c r="B740" s="2"/>
      <c r="D740" s="2"/>
    </row>
    <row r="741" spans="1:4" ht="12.75" customHeight="1" x14ac:dyDescent="0.2">
      <c r="A741" s="2"/>
      <c r="B741" s="2"/>
      <c r="D741" s="2"/>
    </row>
    <row r="742" spans="1:4" ht="12.75" customHeight="1" x14ac:dyDescent="0.2">
      <c r="A742" s="2"/>
      <c r="B742" s="2"/>
      <c r="D742" s="2"/>
    </row>
    <row r="743" spans="1:4" ht="12.75" customHeight="1" x14ac:dyDescent="0.2">
      <c r="A743" s="2"/>
      <c r="B743" s="2"/>
      <c r="D743" s="2"/>
    </row>
    <row r="744" spans="1:4" ht="12.75" customHeight="1" x14ac:dyDescent="0.2">
      <c r="A744" s="2"/>
      <c r="B744" s="2"/>
      <c r="D744" s="2"/>
    </row>
    <row r="745" spans="1:4" ht="12.75" customHeight="1" x14ac:dyDescent="0.2">
      <c r="A745" s="2"/>
      <c r="B745" s="2"/>
      <c r="D745" s="2"/>
    </row>
    <row r="746" spans="1:4" ht="12.75" customHeight="1" x14ac:dyDescent="0.2">
      <c r="A746" s="2"/>
      <c r="B746" s="2"/>
      <c r="D746" s="2"/>
    </row>
    <row r="747" spans="1:4" ht="12.75" customHeight="1" x14ac:dyDescent="0.2">
      <c r="A747" s="2"/>
      <c r="B747" s="2"/>
      <c r="D747" s="2"/>
    </row>
    <row r="748" spans="1:4" ht="12.75" customHeight="1" x14ac:dyDescent="0.2">
      <c r="A748" s="2"/>
      <c r="B748" s="2"/>
      <c r="D748" s="2"/>
    </row>
    <row r="749" spans="1:4" ht="12.75" customHeight="1" x14ac:dyDescent="0.2">
      <c r="A749" s="2"/>
      <c r="B749" s="2"/>
      <c r="D749" s="2"/>
    </row>
    <row r="750" spans="1:4" ht="12.75" customHeight="1" x14ac:dyDescent="0.2">
      <c r="A750" s="2"/>
      <c r="B750" s="2"/>
      <c r="D750" s="2"/>
    </row>
    <row r="751" spans="1:4" ht="12.75" customHeight="1" x14ac:dyDescent="0.2">
      <c r="A751" s="2"/>
      <c r="B751" s="2"/>
      <c r="D751" s="2"/>
    </row>
    <row r="752" spans="1:4" ht="12.75" customHeight="1" x14ac:dyDescent="0.2">
      <c r="A752" s="2"/>
      <c r="B752" s="2"/>
      <c r="D752" s="2"/>
    </row>
    <row r="753" spans="1:4" ht="12.75" customHeight="1" x14ac:dyDescent="0.2">
      <c r="A753" s="2"/>
      <c r="B753" s="2"/>
      <c r="D753" s="2"/>
    </row>
    <row r="754" spans="1:4" ht="12.75" customHeight="1" x14ac:dyDescent="0.2">
      <c r="A754" s="2"/>
      <c r="B754" s="2"/>
      <c r="D754" s="2"/>
    </row>
    <row r="755" spans="1:4" ht="12.75" customHeight="1" x14ac:dyDescent="0.2">
      <c r="A755" s="2"/>
      <c r="B755" s="2"/>
      <c r="D755" s="2"/>
    </row>
    <row r="756" spans="1:4" ht="12.75" customHeight="1" x14ac:dyDescent="0.2">
      <c r="A756" s="2"/>
      <c r="B756" s="2"/>
      <c r="D756" s="2"/>
    </row>
    <row r="757" spans="1:4" ht="12.75" customHeight="1" x14ac:dyDescent="0.2">
      <c r="A757" s="2"/>
      <c r="B757" s="2"/>
      <c r="D757" s="2"/>
    </row>
    <row r="758" spans="1:4" ht="12.75" customHeight="1" x14ac:dyDescent="0.2">
      <c r="A758" s="2"/>
      <c r="B758" s="2"/>
      <c r="D758" s="2"/>
    </row>
    <row r="759" spans="1:4" ht="12.75" customHeight="1" x14ac:dyDescent="0.2">
      <c r="A759" s="2"/>
      <c r="B759" s="2"/>
      <c r="D759" s="2"/>
    </row>
    <row r="760" spans="1:4" ht="12.75" customHeight="1" x14ac:dyDescent="0.2">
      <c r="A760" s="2"/>
      <c r="B760" s="2"/>
      <c r="D760" s="2"/>
    </row>
    <row r="761" spans="1:4" ht="12.75" customHeight="1" x14ac:dyDescent="0.2">
      <c r="A761" s="2"/>
      <c r="B761" s="2"/>
      <c r="D761" s="2"/>
    </row>
    <row r="762" spans="1:4" ht="12.75" customHeight="1" x14ac:dyDescent="0.2">
      <c r="A762" s="2"/>
      <c r="B762" s="2"/>
      <c r="D762" s="2"/>
    </row>
    <row r="763" spans="1:4" ht="12.75" customHeight="1" x14ac:dyDescent="0.2">
      <c r="A763" s="2"/>
      <c r="B763" s="2"/>
      <c r="D763" s="2"/>
    </row>
    <row r="764" spans="1:4" ht="12.75" customHeight="1" x14ac:dyDescent="0.2">
      <c r="A764" s="2"/>
      <c r="B764" s="2"/>
      <c r="D764" s="2"/>
    </row>
    <row r="765" spans="1:4" ht="12.75" customHeight="1" x14ac:dyDescent="0.2">
      <c r="A765" s="2"/>
      <c r="B765" s="2"/>
      <c r="D765" s="2"/>
    </row>
    <row r="766" spans="1:4" ht="12.75" customHeight="1" x14ac:dyDescent="0.2">
      <c r="A766" s="2"/>
      <c r="B766" s="2"/>
      <c r="D766" s="2"/>
    </row>
    <row r="767" spans="1:4" ht="12.75" customHeight="1" x14ac:dyDescent="0.2">
      <c r="A767" s="2"/>
      <c r="B767" s="2"/>
      <c r="D767" s="2"/>
    </row>
    <row r="768" spans="1:4" ht="12.75" customHeight="1" x14ac:dyDescent="0.2">
      <c r="A768" s="2"/>
      <c r="B768" s="2"/>
      <c r="D768" s="2"/>
    </row>
    <row r="769" spans="1:4" ht="12.75" customHeight="1" x14ac:dyDescent="0.2">
      <c r="A769" s="2"/>
      <c r="B769" s="2"/>
      <c r="D769" s="2"/>
    </row>
    <row r="770" spans="1:4" ht="12.75" customHeight="1" x14ac:dyDescent="0.2">
      <c r="A770" s="2"/>
      <c r="B770" s="2"/>
      <c r="D770" s="2"/>
    </row>
    <row r="771" spans="1:4" ht="12.75" customHeight="1" x14ac:dyDescent="0.2">
      <c r="A771" s="2"/>
      <c r="B771" s="2"/>
      <c r="D771" s="2"/>
    </row>
    <row r="772" spans="1:4" ht="12.75" customHeight="1" x14ac:dyDescent="0.2">
      <c r="A772" s="2"/>
      <c r="B772" s="2"/>
      <c r="D772" s="2"/>
    </row>
    <row r="773" spans="1:4" ht="12.75" customHeight="1" x14ac:dyDescent="0.2">
      <c r="A773" s="2"/>
      <c r="B773" s="2"/>
      <c r="D773" s="2"/>
    </row>
    <row r="774" spans="1:4" ht="12.75" customHeight="1" x14ac:dyDescent="0.2">
      <c r="A774" s="2"/>
      <c r="B774" s="2"/>
      <c r="D774" s="2"/>
    </row>
    <row r="775" spans="1:4" ht="12.75" customHeight="1" x14ac:dyDescent="0.2">
      <c r="A775" s="2"/>
      <c r="B775" s="2"/>
      <c r="D775" s="2"/>
    </row>
    <row r="776" spans="1:4" ht="12.75" customHeight="1" x14ac:dyDescent="0.2">
      <c r="A776" s="2"/>
      <c r="B776" s="2"/>
      <c r="D776" s="2"/>
    </row>
    <row r="777" spans="1:4" ht="12.75" customHeight="1" x14ac:dyDescent="0.2">
      <c r="A777" s="2"/>
      <c r="B777" s="2"/>
      <c r="D777" s="2"/>
    </row>
    <row r="778" spans="1:4" ht="12.75" customHeight="1" x14ac:dyDescent="0.2">
      <c r="A778" s="2"/>
      <c r="B778" s="2"/>
      <c r="D778" s="2"/>
    </row>
    <row r="779" spans="1:4" ht="12.75" customHeight="1" x14ac:dyDescent="0.2">
      <c r="A779" s="2"/>
      <c r="B779" s="2"/>
      <c r="D779" s="2"/>
    </row>
    <row r="780" spans="1:4" ht="12.75" customHeight="1" x14ac:dyDescent="0.2">
      <c r="A780" s="2"/>
      <c r="B780" s="2"/>
      <c r="D780" s="2"/>
    </row>
    <row r="781" spans="1:4" ht="12.75" customHeight="1" x14ac:dyDescent="0.2">
      <c r="A781" s="2"/>
      <c r="B781" s="2"/>
      <c r="D781" s="2"/>
    </row>
    <row r="782" spans="1:4" ht="12.75" customHeight="1" x14ac:dyDescent="0.2">
      <c r="A782" s="2"/>
      <c r="B782" s="2"/>
      <c r="D782" s="2"/>
    </row>
    <row r="783" spans="1:4" ht="12.75" customHeight="1" x14ac:dyDescent="0.2">
      <c r="A783" s="2"/>
      <c r="B783" s="2"/>
      <c r="D783" s="2"/>
    </row>
    <row r="784" spans="1:4" ht="12.75" customHeight="1" x14ac:dyDescent="0.2">
      <c r="A784" s="2"/>
      <c r="B784" s="2"/>
      <c r="D784" s="2"/>
    </row>
    <row r="785" spans="1:4" ht="12.75" customHeight="1" x14ac:dyDescent="0.2">
      <c r="A785" s="2"/>
      <c r="B785" s="2"/>
      <c r="D785" s="2"/>
    </row>
    <row r="786" spans="1:4" ht="12.75" customHeight="1" x14ac:dyDescent="0.2">
      <c r="A786" s="2"/>
      <c r="B786" s="2"/>
      <c r="D786" s="2"/>
    </row>
    <row r="787" spans="1:4" ht="12.75" customHeight="1" x14ac:dyDescent="0.2">
      <c r="A787" s="2"/>
      <c r="B787" s="2"/>
      <c r="D787" s="2"/>
    </row>
    <row r="788" spans="1:4" ht="12.75" customHeight="1" x14ac:dyDescent="0.2">
      <c r="A788" s="2"/>
      <c r="B788" s="2"/>
      <c r="D788" s="2"/>
    </row>
    <row r="789" spans="1:4" ht="12.75" customHeight="1" x14ac:dyDescent="0.2">
      <c r="A789" s="2"/>
      <c r="B789" s="2"/>
      <c r="D789" s="2"/>
    </row>
    <row r="790" spans="1:4" ht="12.75" customHeight="1" x14ac:dyDescent="0.2">
      <c r="A790" s="2"/>
      <c r="B790" s="2"/>
      <c r="D790" s="2"/>
    </row>
    <row r="791" spans="1:4" ht="12.75" customHeight="1" x14ac:dyDescent="0.2">
      <c r="A791" s="2"/>
      <c r="B791" s="2"/>
      <c r="D791" s="2"/>
    </row>
    <row r="792" spans="1:4" ht="12.75" customHeight="1" x14ac:dyDescent="0.2">
      <c r="A792" s="2"/>
      <c r="B792" s="2"/>
      <c r="D792" s="2"/>
    </row>
    <row r="793" spans="1:4" ht="12.75" customHeight="1" x14ac:dyDescent="0.2">
      <c r="A793" s="2"/>
      <c r="B793" s="2"/>
      <c r="D793" s="2"/>
    </row>
    <row r="794" spans="1:4" ht="12.75" customHeight="1" x14ac:dyDescent="0.2">
      <c r="A794" s="2"/>
      <c r="B794" s="2"/>
      <c r="D794" s="2"/>
    </row>
    <row r="795" spans="1:4" ht="12.75" customHeight="1" x14ac:dyDescent="0.2">
      <c r="A795" s="2"/>
      <c r="B795" s="2"/>
      <c r="D795" s="2"/>
    </row>
    <row r="796" spans="1:4" ht="12.75" customHeight="1" x14ac:dyDescent="0.2">
      <c r="A796" s="2"/>
      <c r="B796" s="2"/>
      <c r="D796" s="2"/>
    </row>
    <row r="797" spans="1:4" ht="12.75" customHeight="1" x14ac:dyDescent="0.2">
      <c r="A797" s="2"/>
      <c r="B797" s="2"/>
      <c r="D797" s="2"/>
    </row>
    <row r="798" spans="1:4" ht="12.75" customHeight="1" x14ac:dyDescent="0.2">
      <c r="A798" s="2"/>
      <c r="B798" s="2"/>
      <c r="D798" s="2"/>
    </row>
    <row r="799" spans="1:4" ht="12.75" customHeight="1" x14ac:dyDescent="0.2">
      <c r="A799" s="2"/>
      <c r="B799" s="2"/>
      <c r="D799" s="2"/>
    </row>
    <row r="800" spans="1:4" ht="12.75" customHeight="1" x14ac:dyDescent="0.2">
      <c r="A800" s="2"/>
      <c r="B800" s="2"/>
      <c r="D800" s="2"/>
    </row>
    <row r="801" spans="1:4" ht="12.75" customHeight="1" x14ac:dyDescent="0.2">
      <c r="A801" s="2"/>
      <c r="B801" s="2"/>
      <c r="D801" s="2"/>
    </row>
    <row r="802" spans="1:4" ht="12.75" customHeight="1" x14ac:dyDescent="0.2">
      <c r="A802" s="2"/>
      <c r="B802" s="2"/>
      <c r="D802" s="2"/>
    </row>
    <row r="803" spans="1:4" ht="12.75" customHeight="1" x14ac:dyDescent="0.2">
      <c r="A803" s="2"/>
      <c r="B803" s="2"/>
      <c r="D803" s="2"/>
    </row>
    <row r="804" spans="1:4" ht="12.75" customHeight="1" x14ac:dyDescent="0.2">
      <c r="A804" s="2"/>
      <c r="B804" s="2"/>
      <c r="D804" s="2"/>
    </row>
    <row r="805" spans="1:4" ht="12.75" customHeight="1" x14ac:dyDescent="0.2">
      <c r="A805" s="2"/>
      <c r="B805" s="2"/>
      <c r="D805" s="2"/>
    </row>
    <row r="806" spans="1:4" ht="12.75" customHeight="1" x14ac:dyDescent="0.2">
      <c r="A806" s="2"/>
      <c r="B806" s="2"/>
      <c r="D806" s="2"/>
    </row>
    <row r="807" spans="1:4" ht="12.75" customHeight="1" x14ac:dyDescent="0.2">
      <c r="A807" s="2"/>
      <c r="B807" s="2"/>
      <c r="D807" s="2"/>
    </row>
    <row r="808" spans="1:4" ht="12.75" customHeight="1" x14ac:dyDescent="0.2">
      <c r="A808" s="2"/>
      <c r="B808" s="2"/>
      <c r="D808" s="2"/>
    </row>
    <row r="809" spans="1:4" ht="12.75" customHeight="1" x14ac:dyDescent="0.2">
      <c r="A809" s="2"/>
      <c r="B809" s="2"/>
      <c r="D809" s="2"/>
    </row>
    <row r="810" spans="1:4" ht="12.75" customHeight="1" x14ac:dyDescent="0.2">
      <c r="A810" s="2"/>
      <c r="B810" s="2"/>
      <c r="D810" s="2"/>
    </row>
    <row r="811" spans="1:4" ht="12.75" customHeight="1" x14ac:dyDescent="0.2">
      <c r="A811" s="2"/>
      <c r="B811" s="2"/>
      <c r="D811" s="2"/>
    </row>
    <row r="812" spans="1:4" ht="12.75" customHeight="1" x14ac:dyDescent="0.2">
      <c r="A812" s="2"/>
      <c r="B812" s="2"/>
      <c r="D812" s="2"/>
    </row>
    <row r="813" spans="1:4" ht="12.75" customHeight="1" x14ac:dyDescent="0.2">
      <c r="A813" s="2"/>
      <c r="B813" s="2"/>
      <c r="D813" s="2"/>
    </row>
    <row r="814" spans="1:4" ht="12.75" customHeight="1" x14ac:dyDescent="0.2">
      <c r="A814" s="2"/>
      <c r="B814" s="2"/>
      <c r="D814" s="2"/>
    </row>
    <row r="815" spans="1:4" ht="12.75" customHeight="1" x14ac:dyDescent="0.2">
      <c r="A815" s="2"/>
      <c r="B815" s="2"/>
      <c r="D815" s="2"/>
    </row>
    <row r="816" spans="1:4" ht="12.75" customHeight="1" x14ac:dyDescent="0.2">
      <c r="A816" s="2"/>
      <c r="B816" s="2"/>
      <c r="D816" s="2"/>
    </row>
    <row r="817" spans="1:4" ht="12.75" customHeight="1" x14ac:dyDescent="0.2">
      <c r="A817" s="2"/>
      <c r="B817" s="2"/>
      <c r="D817" s="2"/>
    </row>
    <row r="818" spans="1:4" ht="12.75" customHeight="1" x14ac:dyDescent="0.2">
      <c r="A818" s="2"/>
      <c r="B818" s="2"/>
      <c r="D818" s="2"/>
    </row>
    <row r="819" spans="1:4" ht="12.75" customHeight="1" x14ac:dyDescent="0.2">
      <c r="A819" s="2"/>
      <c r="B819" s="2"/>
      <c r="D819" s="2"/>
    </row>
    <row r="820" spans="1:4" ht="12.75" customHeight="1" x14ac:dyDescent="0.2">
      <c r="A820" s="2"/>
      <c r="B820" s="2"/>
      <c r="D820" s="2"/>
    </row>
    <row r="821" spans="1:4" ht="12.75" customHeight="1" x14ac:dyDescent="0.2">
      <c r="A821" s="2"/>
      <c r="B821" s="2"/>
      <c r="D821" s="2"/>
    </row>
    <row r="822" spans="1:4" ht="12.75" customHeight="1" x14ac:dyDescent="0.2">
      <c r="A822" s="2"/>
      <c r="B822" s="2"/>
      <c r="D822" s="2"/>
    </row>
    <row r="823" spans="1:4" ht="12.75" customHeight="1" x14ac:dyDescent="0.2">
      <c r="A823" s="2"/>
      <c r="B823" s="2"/>
      <c r="D823" s="2"/>
    </row>
    <row r="824" spans="1:4" ht="12.75" customHeight="1" x14ac:dyDescent="0.2">
      <c r="A824" s="2"/>
      <c r="B824" s="2"/>
      <c r="D824" s="2"/>
    </row>
    <row r="825" spans="1:4" ht="12.75" customHeight="1" x14ac:dyDescent="0.2">
      <c r="A825" s="2"/>
      <c r="B825" s="2"/>
      <c r="D825" s="2"/>
    </row>
    <row r="826" spans="1:4" ht="12.75" customHeight="1" x14ac:dyDescent="0.2">
      <c r="A826" s="2"/>
      <c r="B826" s="2"/>
      <c r="D826" s="2"/>
    </row>
    <row r="827" spans="1:4" ht="12.75" customHeight="1" x14ac:dyDescent="0.2">
      <c r="A827" s="2"/>
      <c r="B827" s="2"/>
      <c r="D827" s="2"/>
    </row>
    <row r="828" spans="1:4" ht="12.75" customHeight="1" x14ac:dyDescent="0.2">
      <c r="A828" s="2"/>
      <c r="B828" s="2"/>
      <c r="D828" s="2"/>
    </row>
    <row r="829" spans="1:4" ht="12.75" customHeight="1" x14ac:dyDescent="0.2">
      <c r="A829" s="2"/>
      <c r="B829" s="2"/>
      <c r="D829" s="2"/>
    </row>
    <row r="830" spans="1:4" ht="12.75" customHeight="1" x14ac:dyDescent="0.2">
      <c r="A830" s="2"/>
      <c r="B830" s="2"/>
      <c r="D830" s="2"/>
    </row>
    <row r="831" spans="1:4" ht="12.75" customHeight="1" x14ac:dyDescent="0.2">
      <c r="A831" s="2"/>
      <c r="B831" s="2"/>
      <c r="D831" s="2"/>
    </row>
    <row r="832" spans="1:4" ht="12.75" customHeight="1" x14ac:dyDescent="0.2">
      <c r="A832" s="2"/>
      <c r="B832" s="2"/>
      <c r="D832" s="2"/>
    </row>
    <row r="833" spans="1:4" ht="12.75" customHeight="1" x14ac:dyDescent="0.2">
      <c r="A833" s="2"/>
      <c r="B833" s="2"/>
      <c r="D833" s="2"/>
    </row>
    <row r="834" spans="1:4" ht="12.75" customHeight="1" x14ac:dyDescent="0.2">
      <c r="A834" s="2"/>
      <c r="B834" s="2"/>
      <c r="D834" s="2"/>
    </row>
    <row r="835" spans="1:4" ht="12.75" customHeight="1" x14ac:dyDescent="0.2">
      <c r="A835" s="2"/>
      <c r="B835" s="2"/>
      <c r="D835" s="2"/>
    </row>
    <row r="836" spans="1:4" ht="12.75" customHeight="1" x14ac:dyDescent="0.2">
      <c r="A836" s="2"/>
      <c r="B836" s="2"/>
      <c r="D836" s="2"/>
    </row>
    <row r="837" spans="1:4" ht="12.75" customHeight="1" x14ac:dyDescent="0.2">
      <c r="A837" s="2"/>
      <c r="B837" s="2"/>
      <c r="D837" s="2"/>
    </row>
    <row r="838" spans="1:4" ht="12.75" customHeight="1" x14ac:dyDescent="0.2">
      <c r="A838" s="2"/>
      <c r="B838" s="2"/>
      <c r="D838" s="2"/>
    </row>
    <row r="839" spans="1:4" ht="12.75" customHeight="1" x14ac:dyDescent="0.2">
      <c r="A839" s="2"/>
      <c r="B839" s="2"/>
      <c r="D839" s="2"/>
    </row>
    <row r="840" spans="1:4" ht="12.75" customHeight="1" x14ac:dyDescent="0.2">
      <c r="A840" s="2"/>
      <c r="B840" s="2"/>
      <c r="D840" s="2"/>
    </row>
    <row r="841" spans="1:4" ht="12.75" customHeight="1" x14ac:dyDescent="0.2">
      <c r="A841" s="2"/>
      <c r="B841" s="2"/>
      <c r="D841" s="2"/>
    </row>
    <row r="842" spans="1:4" ht="12.75" customHeight="1" x14ac:dyDescent="0.2">
      <c r="A842" s="2"/>
      <c r="B842" s="2"/>
      <c r="D842" s="2"/>
    </row>
    <row r="843" spans="1:4" ht="12.75" customHeight="1" x14ac:dyDescent="0.2">
      <c r="A843" s="2"/>
      <c r="B843" s="2"/>
      <c r="D843" s="2"/>
    </row>
    <row r="844" spans="1:4" ht="12.75" customHeight="1" x14ac:dyDescent="0.2">
      <c r="A844" s="2"/>
      <c r="B844" s="2"/>
      <c r="D844" s="2"/>
    </row>
    <row r="845" spans="1:4" ht="12.75" customHeight="1" x14ac:dyDescent="0.2">
      <c r="A845" s="2"/>
      <c r="B845" s="2"/>
      <c r="D845" s="2"/>
    </row>
    <row r="846" spans="1:4" ht="12.75" customHeight="1" x14ac:dyDescent="0.2">
      <c r="A846" s="2"/>
      <c r="B846" s="2"/>
      <c r="D846" s="2"/>
    </row>
    <row r="847" spans="1:4" ht="12.75" customHeight="1" x14ac:dyDescent="0.2">
      <c r="A847" s="2"/>
      <c r="B847" s="2"/>
      <c r="D847" s="2"/>
    </row>
    <row r="848" spans="1:4" ht="12.75" customHeight="1" x14ac:dyDescent="0.2">
      <c r="A848" s="2"/>
      <c r="B848" s="2"/>
      <c r="D848" s="2"/>
    </row>
    <row r="849" spans="1:4" ht="12.75" customHeight="1" x14ac:dyDescent="0.2">
      <c r="A849" s="2"/>
      <c r="B849" s="2"/>
      <c r="D849" s="2"/>
    </row>
    <row r="850" spans="1:4" ht="12.75" customHeight="1" x14ac:dyDescent="0.2">
      <c r="A850" s="2"/>
      <c r="B850" s="2"/>
      <c r="D850" s="2"/>
    </row>
    <row r="851" spans="1:4" ht="12.75" customHeight="1" x14ac:dyDescent="0.2">
      <c r="A851" s="2"/>
      <c r="B851" s="2"/>
      <c r="D851" s="2"/>
    </row>
    <row r="852" spans="1:4" ht="12.75" customHeight="1" x14ac:dyDescent="0.2">
      <c r="A852" s="2"/>
      <c r="B852" s="2"/>
      <c r="D852" s="2"/>
    </row>
    <row r="853" spans="1:4" ht="12.75" customHeight="1" x14ac:dyDescent="0.2">
      <c r="A853" s="2"/>
      <c r="B853" s="2"/>
      <c r="D853" s="2"/>
    </row>
    <row r="854" spans="1:4" ht="12.75" customHeight="1" x14ac:dyDescent="0.2">
      <c r="A854" s="2"/>
      <c r="B854" s="2"/>
      <c r="D854" s="2"/>
    </row>
    <row r="855" spans="1:4" ht="12.75" customHeight="1" x14ac:dyDescent="0.2">
      <c r="A855" s="2"/>
      <c r="B855" s="2"/>
      <c r="D855" s="2"/>
    </row>
    <row r="856" spans="1:4" ht="12.75" customHeight="1" x14ac:dyDescent="0.2">
      <c r="A856" s="2"/>
      <c r="B856" s="2"/>
      <c r="D856" s="2"/>
    </row>
    <row r="857" spans="1:4" ht="12.75" customHeight="1" x14ac:dyDescent="0.2">
      <c r="A857" s="2"/>
      <c r="B857" s="2"/>
      <c r="D857" s="2"/>
    </row>
    <row r="858" spans="1:4" ht="12.75" customHeight="1" x14ac:dyDescent="0.2">
      <c r="A858" s="2"/>
      <c r="B858" s="2"/>
      <c r="D858" s="2"/>
    </row>
    <row r="859" spans="1:4" ht="12.75" customHeight="1" x14ac:dyDescent="0.2">
      <c r="A859" s="2"/>
      <c r="B859" s="2"/>
      <c r="D859" s="2"/>
    </row>
    <row r="860" spans="1:4" ht="12.75" customHeight="1" x14ac:dyDescent="0.2">
      <c r="A860" s="2"/>
      <c r="B860" s="2"/>
      <c r="D860" s="2"/>
    </row>
    <row r="861" spans="1:4" ht="12.75" customHeight="1" x14ac:dyDescent="0.2">
      <c r="A861" s="2"/>
      <c r="B861" s="2"/>
      <c r="D861" s="2"/>
    </row>
    <row r="862" spans="1:4" ht="12.75" customHeight="1" x14ac:dyDescent="0.2">
      <c r="A862" s="2"/>
      <c r="B862" s="2"/>
      <c r="D862" s="2"/>
    </row>
    <row r="863" spans="1:4" ht="12.75" customHeight="1" x14ac:dyDescent="0.2">
      <c r="A863" s="2"/>
      <c r="B863" s="2"/>
      <c r="D863" s="2"/>
    </row>
    <row r="864" spans="1:4" ht="12.75" customHeight="1" x14ac:dyDescent="0.2">
      <c r="A864" s="2"/>
      <c r="B864" s="2"/>
      <c r="D864" s="2"/>
    </row>
    <row r="865" spans="1:4" ht="12.75" customHeight="1" x14ac:dyDescent="0.2">
      <c r="A865" s="2"/>
      <c r="B865" s="2"/>
      <c r="D865" s="2"/>
    </row>
    <row r="866" spans="1:4" ht="12.75" customHeight="1" x14ac:dyDescent="0.2">
      <c r="A866" s="2"/>
      <c r="B866" s="2"/>
      <c r="D866" s="2"/>
    </row>
    <row r="867" spans="1:4" ht="12.75" customHeight="1" x14ac:dyDescent="0.2">
      <c r="A867" s="2"/>
      <c r="B867" s="2"/>
      <c r="D867" s="2"/>
    </row>
    <row r="868" spans="1:4" ht="12.75" customHeight="1" x14ac:dyDescent="0.2">
      <c r="A868" s="2"/>
      <c r="B868" s="2"/>
      <c r="D868" s="2"/>
    </row>
    <row r="869" spans="1:4" ht="12.75" customHeight="1" x14ac:dyDescent="0.2">
      <c r="A869" s="2"/>
      <c r="B869" s="2"/>
      <c r="D869" s="2"/>
    </row>
    <row r="870" spans="1:4" ht="12.75" customHeight="1" x14ac:dyDescent="0.2">
      <c r="A870" s="2"/>
      <c r="B870" s="2"/>
      <c r="D870" s="2"/>
    </row>
    <row r="871" spans="1:4" ht="12.75" customHeight="1" x14ac:dyDescent="0.2">
      <c r="A871" s="2"/>
      <c r="B871" s="2"/>
      <c r="D871" s="2"/>
    </row>
    <row r="872" spans="1:4" ht="12.75" customHeight="1" x14ac:dyDescent="0.2">
      <c r="A872" s="2"/>
      <c r="B872" s="2"/>
      <c r="D872" s="2"/>
    </row>
    <row r="873" spans="1:4" ht="12.75" customHeight="1" x14ac:dyDescent="0.2">
      <c r="A873" s="2"/>
      <c r="B873" s="2"/>
      <c r="D873" s="2"/>
    </row>
    <row r="874" spans="1:4" ht="12.75" customHeight="1" x14ac:dyDescent="0.2">
      <c r="A874" s="2"/>
      <c r="B874" s="2"/>
      <c r="D874" s="2"/>
    </row>
    <row r="875" spans="1:4" ht="12.75" customHeight="1" x14ac:dyDescent="0.2">
      <c r="A875" s="2"/>
      <c r="B875" s="2"/>
      <c r="D875" s="2"/>
    </row>
    <row r="876" spans="1:4" ht="12.75" customHeight="1" x14ac:dyDescent="0.2">
      <c r="A876" s="2"/>
      <c r="B876" s="2"/>
      <c r="D876" s="2"/>
    </row>
    <row r="877" spans="1:4" ht="12.75" customHeight="1" x14ac:dyDescent="0.2">
      <c r="A877" s="2"/>
      <c r="B877" s="2"/>
      <c r="D877" s="2"/>
    </row>
    <row r="878" spans="1:4" ht="12.75" customHeight="1" x14ac:dyDescent="0.2">
      <c r="A878" s="2"/>
      <c r="B878" s="2"/>
      <c r="D878" s="2"/>
    </row>
    <row r="879" spans="1:4" ht="12.75" customHeight="1" x14ac:dyDescent="0.2">
      <c r="A879" s="2"/>
      <c r="B879" s="2"/>
      <c r="D879" s="2"/>
    </row>
    <row r="880" spans="1:4" ht="12.75" customHeight="1" x14ac:dyDescent="0.2">
      <c r="A880" s="2"/>
      <c r="B880" s="2"/>
      <c r="D880" s="2"/>
    </row>
    <row r="881" spans="1:4" ht="12.75" customHeight="1" x14ac:dyDescent="0.2">
      <c r="A881" s="2"/>
      <c r="B881" s="2"/>
      <c r="D881" s="2"/>
    </row>
    <row r="882" spans="1:4" ht="12.75" customHeight="1" x14ac:dyDescent="0.2">
      <c r="A882" s="2"/>
      <c r="B882" s="2"/>
      <c r="D882" s="2"/>
    </row>
    <row r="883" spans="1:4" ht="12.75" customHeight="1" x14ac:dyDescent="0.2">
      <c r="A883" s="2"/>
      <c r="B883" s="2"/>
      <c r="D883" s="2"/>
    </row>
    <row r="884" spans="1:4" ht="12.75" customHeight="1" x14ac:dyDescent="0.2">
      <c r="A884" s="2"/>
      <c r="B884" s="2"/>
      <c r="D884" s="2"/>
    </row>
    <row r="885" spans="1:4" ht="12.75" customHeight="1" x14ac:dyDescent="0.2">
      <c r="A885" s="2"/>
      <c r="B885" s="2"/>
      <c r="D885" s="2"/>
    </row>
    <row r="886" spans="1:4" ht="12.75" customHeight="1" x14ac:dyDescent="0.2">
      <c r="A886" s="2"/>
      <c r="B886" s="2"/>
      <c r="D886" s="2"/>
    </row>
    <row r="887" spans="1:4" ht="12.75" customHeight="1" x14ac:dyDescent="0.2">
      <c r="A887" s="2"/>
      <c r="B887" s="2"/>
      <c r="D887" s="2"/>
    </row>
    <row r="888" spans="1:4" ht="12.75" customHeight="1" x14ac:dyDescent="0.2">
      <c r="A888" s="2"/>
      <c r="B888" s="2"/>
      <c r="D888" s="2"/>
    </row>
    <row r="889" spans="1:4" ht="12.75" customHeight="1" x14ac:dyDescent="0.2">
      <c r="A889" s="2"/>
      <c r="B889" s="2"/>
      <c r="D889" s="2"/>
    </row>
    <row r="890" spans="1:4" ht="12.75" customHeight="1" x14ac:dyDescent="0.2">
      <c r="A890" s="2"/>
      <c r="B890" s="2"/>
      <c r="D890" s="2"/>
    </row>
    <row r="891" spans="1:4" ht="12.75" customHeight="1" x14ac:dyDescent="0.2">
      <c r="A891" s="2"/>
      <c r="B891" s="2"/>
      <c r="D891" s="2"/>
    </row>
    <row r="892" spans="1:4" ht="12.75" customHeight="1" x14ac:dyDescent="0.2">
      <c r="A892" s="2"/>
      <c r="B892" s="2"/>
      <c r="D892" s="2"/>
    </row>
    <row r="893" spans="1:4" ht="12.75" customHeight="1" x14ac:dyDescent="0.2">
      <c r="A893" s="2"/>
      <c r="B893" s="2"/>
      <c r="D893" s="2"/>
    </row>
    <row r="894" spans="1:4" ht="12.75" customHeight="1" x14ac:dyDescent="0.2">
      <c r="A894" s="2"/>
      <c r="B894" s="2"/>
      <c r="D894" s="2"/>
    </row>
    <row r="895" spans="1:4" ht="12.75" customHeight="1" x14ac:dyDescent="0.2">
      <c r="A895" s="2"/>
      <c r="B895" s="2"/>
      <c r="D895" s="2"/>
    </row>
    <row r="896" spans="1:4" ht="12.75" customHeight="1" x14ac:dyDescent="0.2">
      <c r="A896" s="2"/>
      <c r="B896" s="2"/>
      <c r="D896" s="2"/>
    </row>
    <row r="897" spans="1:4" ht="12.75" customHeight="1" x14ac:dyDescent="0.2">
      <c r="A897" s="2"/>
      <c r="B897" s="2"/>
      <c r="D897" s="2"/>
    </row>
    <row r="898" spans="1:4" ht="12.75" customHeight="1" x14ac:dyDescent="0.2">
      <c r="A898" s="2"/>
      <c r="B898" s="2"/>
      <c r="D898" s="2"/>
    </row>
    <row r="899" spans="1:4" ht="12.75" customHeight="1" x14ac:dyDescent="0.2">
      <c r="A899" s="2"/>
      <c r="B899" s="2"/>
      <c r="D899" s="2"/>
    </row>
    <row r="900" spans="1:4" ht="12.75" customHeight="1" x14ac:dyDescent="0.2">
      <c r="A900" s="2"/>
      <c r="B900" s="2"/>
      <c r="D900" s="2"/>
    </row>
    <row r="901" spans="1:4" ht="12.75" customHeight="1" x14ac:dyDescent="0.2">
      <c r="A901" s="2"/>
      <c r="B901" s="2"/>
      <c r="D901" s="2"/>
    </row>
    <row r="902" spans="1:4" ht="12.75" customHeight="1" x14ac:dyDescent="0.2">
      <c r="A902" s="2"/>
      <c r="B902" s="2"/>
      <c r="D902" s="2"/>
    </row>
    <row r="903" spans="1:4" ht="12.75" customHeight="1" x14ac:dyDescent="0.2">
      <c r="A903" s="2"/>
      <c r="B903" s="2"/>
      <c r="D903" s="2"/>
    </row>
    <row r="904" spans="1:4" ht="12.75" customHeight="1" x14ac:dyDescent="0.2">
      <c r="A904" s="2"/>
      <c r="B904" s="2"/>
      <c r="D904" s="2"/>
    </row>
    <row r="905" spans="1:4" ht="12.75" customHeight="1" x14ac:dyDescent="0.2">
      <c r="A905" s="2"/>
      <c r="B905" s="2"/>
      <c r="D905" s="2"/>
    </row>
    <row r="906" spans="1:4" ht="12.75" customHeight="1" x14ac:dyDescent="0.2">
      <c r="A906" s="2"/>
      <c r="B906" s="2"/>
      <c r="D906" s="2"/>
    </row>
    <row r="907" spans="1:4" ht="12.75" customHeight="1" x14ac:dyDescent="0.2">
      <c r="A907" s="2"/>
      <c r="B907" s="2"/>
      <c r="D907" s="2"/>
    </row>
    <row r="908" spans="1:4" ht="12.75" customHeight="1" x14ac:dyDescent="0.2">
      <c r="A908" s="2"/>
      <c r="B908" s="2"/>
      <c r="D908" s="2"/>
    </row>
    <row r="909" spans="1:4" ht="12.75" customHeight="1" x14ac:dyDescent="0.2">
      <c r="A909" s="2"/>
      <c r="B909" s="2"/>
      <c r="D909" s="2"/>
    </row>
    <row r="910" spans="1:4" ht="12.75" customHeight="1" x14ac:dyDescent="0.2">
      <c r="A910" s="2"/>
      <c r="B910" s="2"/>
      <c r="D910" s="2"/>
    </row>
    <row r="911" spans="1:4" ht="12.75" customHeight="1" x14ac:dyDescent="0.2">
      <c r="A911" s="2"/>
      <c r="B911" s="2"/>
      <c r="D911" s="2"/>
    </row>
    <row r="912" spans="1:4" ht="12.75" customHeight="1" x14ac:dyDescent="0.2">
      <c r="A912" s="2"/>
      <c r="B912" s="2"/>
      <c r="D912" s="2"/>
    </row>
    <row r="913" spans="1:4" ht="12.75" customHeight="1" x14ac:dyDescent="0.2">
      <c r="A913" s="2"/>
      <c r="B913" s="2"/>
      <c r="D913" s="2"/>
    </row>
    <row r="914" spans="1:4" ht="12.75" customHeight="1" x14ac:dyDescent="0.2">
      <c r="A914" s="2"/>
      <c r="B914" s="2"/>
      <c r="D914" s="2"/>
    </row>
    <row r="915" spans="1:4" ht="12.75" customHeight="1" x14ac:dyDescent="0.2">
      <c r="A915" s="2"/>
      <c r="B915" s="2"/>
      <c r="D915" s="2"/>
    </row>
    <row r="916" spans="1:4" ht="12.75" customHeight="1" x14ac:dyDescent="0.2">
      <c r="A916" s="2"/>
      <c r="B916" s="2"/>
      <c r="D916" s="2"/>
    </row>
    <row r="917" spans="1:4" ht="12.75" customHeight="1" x14ac:dyDescent="0.2">
      <c r="A917" s="2"/>
      <c r="B917" s="2"/>
      <c r="D917" s="2"/>
    </row>
    <row r="918" spans="1:4" ht="12.75" customHeight="1" x14ac:dyDescent="0.2">
      <c r="A918" s="2"/>
      <c r="B918" s="2"/>
      <c r="D918" s="2"/>
    </row>
    <row r="919" spans="1:4" ht="12.75" customHeight="1" x14ac:dyDescent="0.2">
      <c r="A919" s="2"/>
      <c r="B919" s="2"/>
      <c r="D919" s="2"/>
    </row>
    <row r="920" spans="1:4" ht="12.75" customHeight="1" x14ac:dyDescent="0.2">
      <c r="A920" s="2"/>
      <c r="B920" s="2"/>
      <c r="D920" s="2"/>
    </row>
    <row r="921" spans="1:4" ht="12.75" customHeight="1" x14ac:dyDescent="0.2">
      <c r="A921" s="2"/>
      <c r="B921" s="2"/>
      <c r="D921" s="2"/>
    </row>
    <row r="922" spans="1:4" ht="12.75" customHeight="1" x14ac:dyDescent="0.2">
      <c r="A922" s="2"/>
      <c r="B922" s="2"/>
      <c r="D922" s="2"/>
    </row>
    <row r="923" spans="1:4" ht="12.75" customHeight="1" x14ac:dyDescent="0.2">
      <c r="A923" s="2"/>
      <c r="B923" s="2"/>
      <c r="D923" s="2"/>
    </row>
    <row r="924" spans="1:4" ht="12.75" customHeight="1" x14ac:dyDescent="0.2">
      <c r="A924" s="2"/>
      <c r="B924" s="2"/>
      <c r="D924" s="2"/>
    </row>
    <row r="925" spans="1:4" ht="12.75" customHeight="1" x14ac:dyDescent="0.2">
      <c r="A925" s="2"/>
      <c r="B925" s="2"/>
      <c r="D925" s="2"/>
    </row>
    <row r="926" spans="1:4" ht="12.75" customHeight="1" x14ac:dyDescent="0.2">
      <c r="A926" s="2"/>
      <c r="B926" s="2"/>
      <c r="D926" s="2"/>
    </row>
    <row r="927" spans="1:4" ht="12.75" customHeight="1" x14ac:dyDescent="0.2">
      <c r="A927" s="2"/>
      <c r="B927" s="2"/>
      <c r="D927" s="2"/>
    </row>
    <row r="928" spans="1:4" ht="12.75" customHeight="1" x14ac:dyDescent="0.2">
      <c r="A928" s="2"/>
      <c r="B928" s="2"/>
      <c r="D928" s="2"/>
    </row>
    <row r="929" spans="1:4" ht="12.75" customHeight="1" x14ac:dyDescent="0.2">
      <c r="A929" s="2"/>
      <c r="B929" s="2"/>
      <c r="D929" s="2"/>
    </row>
    <row r="930" spans="1:4" ht="12.75" customHeight="1" x14ac:dyDescent="0.2">
      <c r="A930" s="2"/>
      <c r="B930" s="2"/>
      <c r="D930" s="2"/>
    </row>
    <row r="931" spans="1:4" ht="12.75" customHeight="1" x14ac:dyDescent="0.2">
      <c r="A931" s="2"/>
      <c r="B931" s="2"/>
      <c r="D931" s="2"/>
    </row>
    <row r="932" spans="1:4" ht="12.75" customHeight="1" x14ac:dyDescent="0.2">
      <c r="A932" s="2"/>
      <c r="B932" s="2"/>
      <c r="D932" s="2"/>
    </row>
    <row r="933" spans="1:4" ht="12.75" customHeight="1" x14ac:dyDescent="0.2">
      <c r="A933" s="2"/>
      <c r="B933" s="2"/>
      <c r="D933" s="2"/>
    </row>
    <row r="934" spans="1:4" ht="12.75" customHeight="1" x14ac:dyDescent="0.2">
      <c r="A934" s="2"/>
      <c r="B934" s="2"/>
      <c r="D934" s="2"/>
    </row>
    <row r="935" spans="1:4" ht="12.75" customHeight="1" x14ac:dyDescent="0.2">
      <c r="A935" s="2"/>
      <c r="B935" s="2"/>
      <c r="D935" s="2"/>
    </row>
    <row r="936" spans="1:4" ht="12.75" customHeight="1" x14ac:dyDescent="0.2">
      <c r="A936" s="2"/>
      <c r="B936" s="2"/>
      <c r="D936" s="2"/>
    </row>
    <row r="937" spans="1:4" ht="12.75" customHeight="1" x14ac:dyDescent="0.2">
      <c r="A937" s="2"/>
      <c r="B937" s="2"/>
      <c r="D937" s="2"/>
    </row>
    <row r="938" spans="1:4" ht="12.75" customHeight="1" x14ac:dyDescent="0.2">
      <c r="A938" s="2"/>
      <c r="B938" s="2"/>
      <c r="D938" s="2"/>
    </row>
    <row r="939" spans="1:4" ht="12.75" customHeight="1" x14ac:dyDescent="0.2">
      <c r="A939" s="2"/>
      <c r="B939" s="2"/>
      <c r="D939" s="2"/>
    </row>
    <row r="940" spans="1:4" ht="12.75" customHeight="1" x14ac:dyDescent="0.2">
      <c r="A940" s="2"/>
      <c r="B940" s="2"/>
      <c r="D940" s="2"/>
    </row>
    <row r="941" spans="1:4" ht="12.75" customHeight="1" x14ac:dyDescent="0.2">
      <c r="A941" s="2"/>
      <c r="B941" s="2"/>
      <c r="D941" s="2"/>
    </row>
    <row r="942" spans="1:4" ht="12.75" customHeight="1" x14ac:dyDescent="0.2">
      <c r="A942" s="2"/>
      <c r="B942" s="2"/>
      <c r="D942" s="2"/>
    </row>
    <row r="943" spans="1:4" ht="12.75" customHeight="1" x14ac:dyDescent="0.2">
      <c r="A943" s="2"/>
      <c r="B943" s="2"/>
      <c r="D943" s="2"/>
    </row>
    <row r="944" spans="1:4" ht="12.75" customHeight="1" x14ac:dyDescent="0.2">
      <c r="A944" s="2"/>
      <c r="B944" s="2"/>
      <c r="D944" s="2"/>
    </row>
    <row r="945" spans="1:4" ht="12.75" customHeight="1" x14ac:dyDescent="0.2">
      <c r="A945" s="2"/>
      <c r="B945" s="2"/>
      <c r="D945" s="2"/>
    </row>
    <row r="946" spans="1:4" ht="12.75" customHeight="1" x14ac:dyDescent="0.2">
      <c r="A946" s="2"/>
      <c r="B946" s="2"/>
      <c r="D946" s="2"/>
    </row>
    <row r="947" spans="1:4" ht="12.75" customHeight="1" x14ac:dyDescent="0.2">
      <c r="A947" s="2"/>
      <c r="B947" s="2"/>
      <c r="D947" s="2"/>
    </row>
    <row r="948" spans="1:4" ht="12.75" customHeight="1" x14ac:dyDescent="0.2">
      <c r="A948" s="2"/>
      <c r="B948" s="2"/>
      <c r="D948" s="2"/>
    </row>
    <row r="949" spans="1:4" ht="12.75" customHeight="1" x14ac:dyDescent="0.2">
      <c r="A949" s="2"/>
      <c r="B949" s="2"/>
      <c r="D949" s="2"/>
    </row>
    <row r="950" spans="1:4" ht="12.75" customHeight="1" x14ac:dyDescent="0.2">
      <c r="A950" s="2"/>
      <c r="B950" s="2"/>
      <c r="D950" s="2"/>
    </row>
    <row r="951" spans="1:4" ht="12.75" customHeight="1" x14ac:dyDescent="0.2">
      <c r="A951" s="2"/>
      <c r="B951" s="2"/>
      <c r="D951" s="2"/>
    </row>
    <row r="952" spans="1:4" ht="12.75" customHeight="1" x14ac:dyDescent="0.2">
      <c r="A952" s="2"/>
      <c r="B952" s="2"/>
      <c r="D952" s="2"/>
    </row>
    <row r="953" spans="1:4" ht="12.75" customHeight="1" x14ac:dyDescent="0.2">
      <c r="A953" s="2"/>
      <c r="B953" s="2"/>
      <c r="D953" s="2"/>
    </row>
    <row r="954" spans="1:4" ht="12.75" customHeight="1" x14ac:dyDescent="0.2">
      <c r="A954" s="2"/>
      <c r="B954" s="2"/>
      <c r="D954" s="2"/>
    </row>
    <row r="955" spans="1:4" ht="12.75" customHeight="1" x14ac:dyDescent="0.2">
      <c r="A955" s="2"/>
      <c r="B955" s="2"/>
      <c r="D955" s="2"/>
    </row>
    <row r="956" spans="1:4" ht="12.75" customHeight="1" x14ac:dyDescent="0.2">
      <c r="A956" s="2"/>
      <c r="B956" s="2"/>
      <c r="D956" s="2"/>
    </row>
    <row r="957" spans="1:4" ht="12.75" customHeight="1" x14ac:dyDescent="0.2">
      <c r="A957" s="2"/>
      <c r="B957" s="2"/>
      <c r="D957" s="2"/>
    </row>
    <row r="958" spans="1:4" ht="12.75" customHeight="1" x14ac:dyDescent="0.2">
      <c r="A958" s="2"/>
      <c r="B958" s="2"/>
      <c r="D958" s="2"/>
    </row>
    <row r="959" spans="1:4" ht="12.75" customHeight="1" x14ac:dyDescent="0.2">
      <c r="A959" s="2"/>
      <c r="B959" s="2"/>
      <c r="D959" s="2"/>
    </row>
    <row r="960" spans="1:4" ht="12.75" customHeight="1" x14ac:dyDescent="0.2">
      <c r="A960" s="2"/>
      <c r="B960" s="2"/>
      <c r="D960" s="2"/>
    </row>
    <row r="961" spans="1:4" ht="12.75" customHeight="1" x14ac:dyDescent="0.2">
      <c r="A961" s="2"/>
      <c r="B961" s="2"/>
      <c r="D961" s="2"/>
    </row>
    <row r="962" spans="1:4" ht="12.75" customHeight="1" x14ac:dyDescent="0.2">
      <c r="A962" s="2"/>
      <c r="B962" s="2"/>
      <c r="D962" s="2"/>
    </row>
    <row r="963" spans="1:4" ht="12.75" customHeight="1" x14ac:dyDescent="0.2">
      <c r="A963" s="2"/>
      <c r="B963" s="2"/>
      <c r="D963" s="2"/>
    </row>
    <row r="964" spans="1:4" ht="12.75" customHeight="1" x14ac:dyDescent="0.2">
      <c r="A964" s="2"/>
      <c r="B964" s="2"/>
      <c r="D964" s="2"/>
    </row>
    <row r="965" spans="1:4" ht="12.75" customHeight="1" x14ac:dyDescent="0.2">
      <c r="A965" s="2"/>
      <c r="B965" s="2"/>
      <c r="D965" s="2"/>
    </row>
    <row r="966" spans="1:4" ht="12.75" customHeight="1" x14ac:dyDescent="0.2">
      <c r="A966" s="2"/>
      <c r="B966" s="2"/>
      <c r="D966" s="2"/>
    </row>
    <row r="967" spans="1:4" ht="12.75" customHeight="1" x14ac:dyDescent="0.2">
      <c r="A967" s="2"/>
      <c r="B967" s="2"/>
      <c r="D967" s="2"/>
    </row>
    <row r="968" spans="1:4" ht="12.75" customHeight="1" x14ac:dyDescent="0.2">
      <c r="A968" s="2"/>
      <c r="B968" s="2"/>
      <c r="D968" s="2"/>
    </row>
    <row r="969" spans="1:4" ht="12.75" customHeight="1" x14ac:dyDescent="0.2">
      <c r="A969" s="2"/>
      <c r="B969" s="2"/>
      <c r="D969" s="2"/>
    </row>
    <row r="970" spans="1:4" ht="12.75" customHeight="1" x14ac:dyDescent="0.2">
      <c r="A970" s="2"/>
      <c r="B970" s="2"/>
      <c r="D970" s="2"/>
    </row>
    <row r="971" spans="1:4" ht="12.75" customHeight="1" x14ac:dyDescent="0.2">
      <c r="A971" s="2"/>
      <c r="B971" s="2"/>
      <c r="D971" s="2"/>
    </row>
    <row r="972" spans="1:4" ht="12.75" customHeight="1" x14ac:dyDescent="0.2">
      <c r="A972" s="2"/>
      <c r="B972" s="2"/>
      <c r="D972" s="2"/>
    </row>
    <row r="973" spans="1:4" ht="12.75" customHeight="1" x14ac:dyDescent="0.2">
      <c r="A973" s="2"/>
      <c r="B973" s="2"/>
      <c r="D973" s="2"/>
    </row>
    <row r="974" spans="1:4" ht="12.75" customHeight="1" x14ac:dyDescent="0.2">
      <c r="A974" s="2"/>
      <c r="B974" s="2"/>
      <c r="D974" s="2"/>
    </row>
    <row r="975" spans="1:4" ht="12.75" customHeight="1" x14ac:dyDescent="0.2">
      <c r="A975" s="2"/>
      <c r="B975" s="2"/>
      <c r="D975" s="2"/>
    </row>
    <row r="976" spans="1:4" ht="12.75" customHeight="1" x14ac:dyDescent="0.2">
      <c r="A976" s="2"/>
      <c r="B976" s="2"/>
      <c r="D976" s="2"/>
    </row>
    <row r="977" spans="1:4" ht="12.75" customHeight="1" x14ac:dyDescent="0.2">
      <c r="A977" s="2"/>
      <c r="B977" s="2"/>
      <c r="D977" s="2"/>
    </row>
    <row r="978" spans="1:4" ht="12.75" customHeight="1" x14ac:dyDescent="0.2">
      <c r="A978" s="2"/>
      <c r="B978" s="2"/>
      <c r="D978" s="2"/>
    </row>
    <row r="979" spans="1:4" ht="12.75" customHeight="1" x14ac:dyDescent="0.2">
      <c r="A979" s="2"/>
      <c r="B979" s="2"/>
      <c r="D979" s="2"/>
    </row>
    <row r="980" spans="1:4" ht="12.75" customHeight="1" x14ac:dyDescent="0.2">
      <c r="A980" s="2"/>
      <c r="B980" s="2"/>
      <c r="D980" s="2"/>
    </row>
    <row r="981" spans="1:4" ht="12.75" customHeight="1" x14ac:dyDescent="0.2">
      <c r="A981" s="2"/>
      <c r="B981" s="2"/>
      <c r="D981" s="2"/>
    </row>
    <row r="982" spans="1:4" ht="12.75" customHeight="1" x14ac:dyDescent="0.2">
      <c r="A982" s="2"/>
      <c r="B982" s="2"/>
      <c r="D982" s="2"/>
    </row>
    <row r="983" spans="1:4" ht="12.75" customHeight="1" x14ac:dyDescent="0.2">
      <c r="A983" s="2"/>
      <c r="B983" s="2"/>
      <c r="D983" s="2"/>
    </row>
    <row r="984" spans="1:4" ht="12.75" customHeight="1" x14ac:dyDescent="0.2">
      <c r="A984" s="2"/>
      <c r="B984" s="2"/>
      <c r="D984" s="2"/>
    </row>
    <row r="985" spans="1:4" ht="12.75" customHeight="1" x14ac:dyDescent="0.2">
      <c r="A985" s="2"/>
      <c r="B985" s="2"/>
      <c r="D985" s="2"/>
    </row>
    <row r="986" spans="1:4" ht="12.75" customHeight="1" x14ac:dyDescent="0.2">
      <c r="A986" s="2"/>
      <c r="B986" s="2"/>
      <c r="D986" s="2"/>
    </row>
    <row r="987" spans="1:4" ht="12.75" customHeight="1" x14ac:dyDescent="0.2">
      <c r="A987" s="2"/>
      <c r="B987" s="2"/>
      <c r="D987" s="2"/>
    </row>
    <row r="988" spans="1:4" ht="12.75" customHeight="1" x14ac:dyDescent="0.2">
      <c r="A988" s="2"/>
      <c r="B988" s="2"/>
      <c r="D988" s="2"/>
    </row>
    <row r="989" spans="1:4" ht="12.75" customHeight="1" x14ac:dyDescent="0.2">
      <c r="A989" s="2"/>
      <c r="B989" s="2"/>
      <c r="D989" s="2"/>
    </row>
    <row r="990" spans="1:4" ht="12.75" customHeight="1" x14ac:dyDescent="0.2">
      <c r="A990" s="2"/>
      <c r="B990" s="2"/>
      <c r="D990" s="2"/>
    </row>
    <row r="991" spans="1:4" ht="12.75" customHeight="1" x14ac:dyDescent="0.2">
      <c r="A991" s="2"/>
      <c r="B991" s="2"/>
      <c r="D991" s="2"/>
    </row>
    <row r="992" spans="1:4" ht="12.75" customHeight="1" x14ac:dyDescent="0.2">
      <c r="A992" s="2"/>
      <c r="B992" s="2"/>
      <c r="D992" s="2"/>
    </row>
    <row r="993" spans="1:4" ht="12.75" customHeight="1" x14ac:dyDescent="0.2">
      <c r="A993" s="2"/>
      <c r="B993" s="2"/>
      <c r="D993" s="2"/>
    </row>
    <row r="994" spans="1:4" ht="12.75" customHeight="1" x14ac:dyDescent="0.2">
      <c r="A994" s="2"/>
      <c r="B994" s="2"/>
      <c r="D994" s="2"/>
    </row>
    <row r="995" spans="1:4" ht="12.75" customHeight="1" x14ac:dyDescent="0.2">
      <c r="A995" s="2"/>
      <c r="B995" s="2"/>
      <c r="D995" s="2"/>
    </row>
    <row r="996" spans="1:4" ht="12.75" customHeight="1" x14ac:dyDescent="0.2">
      <c r="A996" s="2"/>
      <c r="B996" s="2"/>
      <c r="D996" s="2"/>
    </row>
    <row r="997" spans="1:4" ht="12.75" customHeight="1" x14ac:dyDescent="0.2">
      <c r="A997" s="2"/>
      <c r="B997" s="2"/>
      <c r="D997" s="2"/>
    </row>
    <row r="998" spans="1:4" ht="12.75" customHeight="1" x14ac:dyDescent="0.2">
      <c r="A998" s="2"/>
      <c r="B998" s="2"/>
      <c r="D998" s="2"/>
    </row>
    <row r="999" spans="1:4" ht="12.75" customHeight="1" x14ac:dyDescent="0.2">
      <c r="A999" s="2"/>
      <c r="B999" s="2"/>
      <c r="D999" s="2"/>
    </row>
    <row r="1000" spans="1:4" ht="12.75" customHeight="1" x14ac:dyDescent="0.2">
      <c r="A1000" s="2"/>
      <c r="B1000" s="2"/>
      <c r="D1000" s="2"/>
    </row>
    <row r="1001" spans="1:4" ht="12.75" customHeight="1" x14ac:dyDescent="0.2">
      <c r="A1001" s="2"/>
      <c r="B1001" s="2"/>
      <c r="D1001" s="2"/>
    </row>
    <row r="1002" spans="1:4" ht="12.75" customHeight="1" x14ac:dyDescent="0.2">
      <c r="A1002" s="2"/>
      <c r="B1002" s="2"/>
      <c r="D1002" s="2"/>
    </row>
    <row r="1003" spans="1:4" ht="12.75" customHeight="1" x14ac:dyDescent="0.2">
      <c r="A1003" s="2"/>
      <c r="B1003" s="2"/>
      <c r="D1003" s="2"/>
    </row>
    <row r="1004" spans="1:4" ht="12.75" customHeight="1" x14ac:dyDescent="0.2">
      <c r="A1004" s="2"/>
      <c r="B1004" s="2"/>
      <c r="D1004" s="2"/>
    </row>
    <row r="1005" spans="1:4" ht="12.75" customHeight="1" x14ac:dyDescent="0.2">
      <c r="A1005" s="2"/>
      <c r="B1005" s="2"/>
      <c r="D1005" s="2"/>
    </row>
    <row r="1006" spans="1:4" ht="12.75" customHeight="1" x14ac:dyDescent="0.2">
      <c r="A1006" s="2"/>
      <c r="B1006" s="2"/>
      <c r="D1006" s="2"/>
    </row>
    <row r="1007" spans="1:4" ht="12.75" customHeight="1" x14ac:dyDescent="0.2">
      <c r="A1007" s="2"/>
      <c r="B1007" s="2"/>
      <c r="D1007" s="2"/>
    </row>
    <row r="1008" spans="1:4" ht="12.75" customHeight="1" x14ac:dyDescent="0.2">
      <c r="A1008" s="2"/>
      <c r="B1008" s="2"/>
      <c r="D1008" s="2"/>
    </row>
  </sheetData>
  <pageMargins left="0.7" right="0.7" top="0.75" bottom="0.75" header="0.3" footer="0.3"/>
  <pageSetup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7"/>
  <sheetViews>
    <sheetView workbookViewId="0">
      <selection activeCell="L103" sqref="L103"/>
    </sheetView>
  </sheetViews>
  <sheetFormatPr defaultRowHeight="12.75" x14ac:dyDescent="0.2"/>
  <cols>
    <col min="1" max="16384" width="9.140625" style="116"/>
  </cols>
  <sheetData>
    <row r="3" spans="1:2" x14ac:dyDescent="0.2">
      <c r="A3" s="116" t="s">
        <v>80</v>
      </c>
      <c r="B3" s="116" t="s">
        <v>279</v>
      </c>
    </row>
    <row r="4" spans="1:2" x14ac:dyDescent="0.2">
      <c r="A4" s="116">
        <v>1893</v>
      </c>
      <c r="B4" s="116">
        <v>10.5</v>
      </c>
    </row>
    <row r="5" spans="1:2" x14ac:dyDescent="0.2">
      <c r="A5" s="116">
        <v>1894</v>
      </c>
      <c r="B5" s="116">
        <v>20.9</v>
      </c>
    </row>
    <row r="6" spans="1:2" x14ac:dyDescent="0.2">
      <c r="A6" s="116">
        <v>1895</v>
      </c>
    </row>
    <row r="7" spans="1:2" x14ac:dyDescent="0.2">
      <c r="A7" s="116">
        <v>1896</v>
      </c>
      <c r="B7" s="116">
        <v>6.9</v>
      </c>
    </row>
    <row r="8" spans="1:2" x14ac:dyDescent="0.2">
      <c r="A8" s="116">
        <v>1897</v>
      </c>
      <c r="B8" s="116">
        <v>17.850000000000001</v>
      </c>
    </row>
    <row r="9" spans="1:2" x14ac:dyDescent="0.2">
      <c r="A9" s="116">
        <v>1898</v>
      </c>
      <c r="B9" s="116">
        <v>7.25</v>
      </c>
    </row>
    <row r="10" spans="1:2" x14ac:dyDescent="0.2">
      <c r="A10" s="116">
        <v>1899</v>
      </c>
      <c r="B10" s="116">
        <v>12</v>
      </c>
    </row>
    <row r="11" spans="1:2" x14ac:dyDescent="0.2">
      <c r="A11" s="116">
        <v>1900</v>
      </c>
      <c r="B11" s="116">
        <v>18.100000000000001</v>
      </c>
    </row>
    <row r="12" spans="1:2" x14ac:dyDescent="0.2">
      <c r="A12" s="116">
        <v>1901</v>
      </c>
      <c r="B12" s="116">
        <v>28</v>
      </c>
    </row>
    <row r="13" spans="1:2" x14ac:dyDescent="0.2">
      <c r="A13" s="116">
        <v>1902</v>
      </c>
      <c r="B13" s="116">
        <v>15.3</v>
      </c>
    </row>
    <row r="14" spans="1:2" x14ac:dyDescent="0.2">
      <c r="A14" s="116">
        <v>1903</v>
      </c>
      <c r="B14" s="116">
        <v>20.3</v>
      </c>
    </row>
    <row r="15" spans="1:2" x14ac:dyDescent="0.2">
      <c r="A15" s="116">
        <v>1904</v>
      </c>
      <c r="B15" s="116">
        <v>12.6</v>
      </c>
    </row>
    <row r="16" spans="1:2" x14ac:dyDescent="0.2">
      <c r="A16" s="116">
        <v>1905</v>
      </c>
      <c r="B16" s="116">
        <v>4.8</v>
      </c>
    </row>
    <row r="17" spans="1:2" x14ac:dyDescent="0.2">
      <c r="A17" s="116">
        <v>1906</v>
      </c>
      <c r="B17" s="116">
        <v>7.1</v>
      </c>
    </row>
    <row r="18" spans="1:2" x14ac:dyDescent="0.2">
      <c r="A18" s="116">
        <v>1907</v>
      </c>
      <c r="B18" s="116">
        <v>5.2</v>
      </c>
    </row>
    <row r="19" spans="1:2" x14ac:dyDescent="0.2">
      <c r="A19" s="116">
        <v>1908</v>
      </c>
      <c r="B19" s="116">
        <v>12.9</v>
      </c>
    </row>
    <row r="20" spans="1:2" x14ac:dyDescent="0.2">
      <c r="A20" s="116">
        <v>1909</v>
      </c>
      <c r="B20" s="116">
        <v>21.7</v>
      </c>
    </row>
    <row r="21" spans="1:2" x14ac:dyDescent="0.2">
      <c r="A21" s="116">
        <v>1910</v>
      </c>
      <c r="B21" s="116">
        <v>18.7</v>
      </c>
    </row>
    <row r="22" spans="1:2" x14ac:dyDescent="0.2">
      <c r="A22" s="116">
        <v>1911</v>
      </c>
      <c r="B22" s="116">
        <v>2.2999999999999998</v>
      </c>
    </row>
    <row r="23" spans="1:2" x14ac:dyDescent="0.2">
      <c r="A23" s="116">
        <v>1912</v>
      </c>
      <c r="B23" s="116">
        <v>5.3</v>
      </c>
    </row>
    <row r="24" spans="1:2" x14ac:dyDescent="0.2">
      <c r="A24" s="116">
        <v>1913</v>
      </c>
      <c r="B24" s="116">
        <v>5.6</v>
      </c>
    </row>
    <row r="25" spans="1:2" x14ac:dyDescent="0.2">
      <c r="A25" s="116">
        <v>1914</v>
      </c>
      <c r="B25" s="116">
        <v>23.2</v>
      </c>
    </row>
    <row r="26" spans="1:2" x14ac:dyDescent="0.2">
      <c r="A26" s="116">
        <v>1915</v>
      </c>
      <c r="B26" s="116">
        <v>15.2</v>
      </c>
    </row>
    <row r="27" spans="1:2" x14ac:dyDescent="0.2">
      <c r="A27" s="116">
        <v>1916</v>
      </c>
      <c r="B27" s="116">
        <v>7.9</v>
      </c>
    </row>
    <row r="28" spans="1:2" x14ac:dyDescent="0.2">
      <c r="A28" s="116">
        <v>1917</v>
      </c>
      <c r="B28" s="116">
        <v>21</v>
      </c>
    </row>
    <row r="29" spans="1:2" x14ac:dyDescent="0.2">
      <c r="A29" s="116">
        <v>1918</v>
      </c>
      <c r="B29" s="116">
        <v>10.8</v>
      </c>
    </row>
    <row r="30" spans="1:2" x14ac:dyDescent="0.2">
      <c r="A30" s="116">
        <v>1919</v>
      </c>
      <c r="B30" s="116">
        <v>7</v>
      </c>
    </row>
    <row r="31" spans="1:2" x14ac:dyDescent="0.2">
      <c r="A31" s="116">
        <v>1920</v>
      </c>
      <c r="B31" s="116">
        <v>27.3</v>
      </c>
    </row>
    <row r="32" spans="1:2" x14ac:dyDescent="0.2">
      <c r="A32" s="116">
        <v>1921</v>
      </c>
      <c r="B32" s="116">
        <v>7.3</v>
      </c>
    </row>
    <row r="33" spans="1:2" x14ac:dyDescent="0.2">
      <c r="A33" s="116">
        <v>1922</v>
      </c>
      <c r="B33" s="116">
        <v>3.8</v>
      </c>
    </row>
    <row r="34" spans="1:2" x14ac:dyDescent="0.2">
      <c r="A34" s="116">
        <v>1923</v>
      </c>
      <c r="B34" s="116">
        <v>12.9</v>
      </c>
    </row>
    <row r="35" spans="1:2" x14ac:dyDescent="0.2">
      <c r="A35" s="116">
        <v>1924</v>
      </c>
      <c r="B35" s="116">
        <v>7.7</v>
      </c>
    </row>
    <row r="36" spans="1:2" x14ac:dyDescent="0.2">
      <c r="A36" s="116">
        <v>1925</v>
      </c>
      <c r="B36" s="116">
        <v>11.4</v>
      </c>
    </row>
    <row r="37" spans="1:2" x14ac:dyDescent="0.2">
      <c r="A37" s="116">
        <v>1926</v>
      </c>
      <c r="B37" s="116">
        <v>7.1</v>
      </c>
    </row>
    <row r="38" spans="1:2" x14ac:dyDescent="0.2">
      <c r="A38" s="116">
        <v>1927</v>
      </c>
      <c r="B38" s="116">
        <v>1.7</v>
      </c>
    </row>
    <row r="39" spans="1:2" x14ac:dyDescent="0.2">
      <c r="A39" s="116">
        <v>1928</v>
      </c>
      <c r="B39" s="116">
        <v>17.8</v>
      </c>
    </row>
    <row r="40" spans="1:2" x14ac:dyDescent="0.2">
      <c r="A40" s="116">
        <v>1929</v>
      </c>
      <c r="B40" s="116">
        <v>10</v>
      </c>
    </row>
    <row r="41" spans="1:2" x14ac:dyDescent="0.2">
      <c r="A41" s="116">
        <v>1930</v>
      </c>
      <c r="B41" s="116">
        <v>7.9</v>
      </c>
    </row>
    <row r="42" spans="1:2" x14ac:dyDescent="0.2">
      <c r="A42" s="116">
        <v>1931</v>
      </c>
      <c r="B42" s="116">
        <v>25.6</v>
      </c>
    </row>
    <row r="43" spans="1:2" x14ac:dyDescent="0.2">
      <c r="A43" s="116">
        <v>1932</v>
      </c>
      <c r="B43" s="116">
        <v>19.3</v>
      </c>
    </row>
    <row r="44" spans="1:2" x14ac:dyDescent="0.2">
      <c r="A44" s="116">
        <v>1933</v>
      </c>
      <c r="B44" s="116">
        <v>12.3</v>
      </c>
    </row>
    <row r="45" spans="1:2" x14ac:dyDescent="0.2">
      <c r="A45" s="116">
        <v>1934</v>
      </c>
      <c r="B45" s="116">
        <v>12.7</v>
      </c>
    </row>
    <row r="46" spans="1:2" x14ac:dyDescent="0.2">
      <c r="A46" s="116">
        <v>1935</v>
      </c>
      <c r="B46" s="116">
        <v>14</v>
      </c>
    </row>
    <row r="47" spans="1:2" x14ac:dyDescent="0.2">
      <c r="A47" s="116">
        <v>1936</v>
      </c>
      <c r="B47" s="116">
        <v>19.3</v>
      </c>
    </row>
    <row r="48" spans="1:2" x14ac:dyDescent="0.2">
      <c r="A48" s="116">
        <v>1937</v>
      </c>
      <c r="B48" s="116">
        <v>22</v>
      </c>
    </row>
    <row r="49" spans="1:2" x14ac:dyDescent="0.2">
      <c r="A49" s="116">
        <v>1938</v>
      </c>
      <c r="B49" s="116">
        <v>3.4</v>
      </c>
    </row>
    <row r="50" spans="1:2" x14ac:dyDescent="0.2">
      <c r="A50" s="116">
        <v>1939</v>
      </c>
      <c r="B50" s="116">
        <v>15.3</v>
      </c>
    </row>
    <row r="51" spans="1:2" x14ac:dyDescent="0.2">
      <c r="A51" s="116">
        <v>1940</v>
      </c>
      <c r="B51" s="116">
        <v>15.2</v>
      </c>
    </row>
    <row r="52" spans="1:2" x14ac:dyDescent="0.2">
      <c r="A52" s="116">
        <v>1941</v>
      </c>
      <c r="B52" s="116">
        <v>0.9</v>
      </c>
    </row>
    <row r="53" spans="1:2" x14ac:dyDescent="0.2">
      <c r="A53" s="116">
        <v>1942</v>
      </c>
      <c r="B53" s="116">
        <v>2.6</v>
      </c>
    </row>
    <row r="54" spans="1:2" x14ac:dyDescent="0.2">
      <c r="A54" s="116">
        <v>1943</v>
      </c>
      <c r="B54" s="116">
        <v>4.3</v>
      </c>
    </row>
    <row r="55" spans="1:2" x14ac:dyDescent="0.2">
      <c r="A55" s="116">
        <v>1944</v>
      </c>
      <c r="B55" s="116">
        <v>16.100000000000001</v>
      </c>
    </row>
    <row r="56" spans="1:2" x14ac:dyDescent="0.2">
      <c r="A56" s="116">
        <v>1945</v>
      </c>
      <c r="B56" s="116">
        <v>6.7</v>
      </c>
    </row>
    <row r="57" spans="1:2" x14ac:dyDescent="0.2">
      <c r="A57" s="116">
        <v>1946</v>
      </c>
      <c r="B57" s="116">
        <v>11.7</v>
      </c>
    </row>
    <row r="58" spans="1:2" x14ac:dyDescent="0.2">
      <c r="A58" s="116">
        <v>1947</v>
      </c>
      <c r="B58" s="116">
        <v>18.7</v>
      </c>
    </row>
    <row r="59" spans="1:2" x14ac:dyDescent="0.2">
      <c r="A59" s="116">
        <v>1948</v>
      </c>
      <c r="B59" s="116">
        <v>18.100000000000001</v>
      </c>
    </row>
    <row r="60" spans="1:2" x14ac:dyDescent="0.2">
      <c r="A60" s="116">
        <v>1949</v>
      </c>
      <c r="B60" s="116">
        <v>9.8000000000000007</v>
      </c>
    </row>
    <row r="61" spans="1:2" x14ac:dyDescent="0.2">
      <c r="A61" s="116">
        <v>1950</v>
      </c>
      <c r="B61" s="116">
        <v>20.3</v>
      </c>
    </row>
    <row r="62" spans="1:2" x14ac:dyDescent="0.2">
      <c r="A62" s="116">
        <v>1951</v>
      </c>
      <c r="B62" s="116">
        <v>8.4</v>
      </c>
    </row>
    <row r="63" spans="1:2" x14ac:dyDescent="0.2">
      <c r="A63" s="116">
        <v>1952</v>
      </c>
      <c r="B63" s="116">
        <v>8.6999999999999993</v>
      </c>
    </row>
    <row r="64" spans="1:2" x14ac:dyDescent="0.2">
      <c r="A64" s="116">
        <v>1953</v>
      </c>
      <c r="B64" s="116">
        <v>14.7</v>
      </c>
    </row>
    <row r="65" spans="1:2" x14ac:dyDescent="0.2">
      <c r="A65" s="116">
        <v>1954</v>
      </c>
      <c r="B65" s="116">
        <v>12.7</v>
      </c>
    </row>
    <row r="66" spans="1:2" x14ac:dyDescent="0.2">
      <c r="A66" s="116">
        <v>1955</v>
      </c>
      <c r="B66" s="116">
        <v>7.8</v>
      </c>
    </row>
    <row r="67" spans="1:2" x14ac:dyDescent="0.2">
      <c r="A67" s="116">
        <v>1956</v>
      </c>
      <c r="B67" s="116">
        <v>19.600000000000001</v>
      </c>
    </row>
    <row r="68" spans="1:2" x14ac:dyDescent="0.2">
      <c r="A68" s="116">
        <v>1957</v>
      </c>
      <c r="B68" s="116">
        <v>13.3</v>
      </c>
    </row>
    <row r="69" spans="1:2" x14ac:dyDescent="0.2">
      <c r="A69" s="116">
        <v>1958</v>
      </c>
      <c r="B69" s="116">
        <v>28.7</v>
      </c>
    </row>
    <row r="70" spans="1:2" x14ac:dyDescent="0.2">
      <c r="A70" s="116">
        <v>1959</v>
      </c>
      <c r="B70" s="116">
        <v>28.1</v>
      </c>
    </row>
    <row r="71" spans="1:2" x14ac:dyDescent="0.2">
      <c r="A71" s="116">
        <v>1960</v>
      </c>
      <c r="B71" s="116">
        <v>11.5</v>
      </c>
    </row>
    <row r="72" spans="1:2" x14ac:dyDescent="0.2">
      <c r="A72" s="116">
        <v>1961</v>
      </c>
      <c r="B72" s="116">
        <v>10.5</v>
      </c>
    </row>
    <row r="73" spans="1:2" x14ac:dyDescent="0.2">
      <c r="A73" s="116">
        <v>1962</v>
      </c>
      <c r="B73" s="116">
        <v>14.1</v>
      </c>
    </row>
    <row r="74" spans="1:2" x14ac:dyDescent="0.2">
      <c r="A74" s="116">
        <v>1963</v>
      </c>
      <c r="B74" s="116">
        <v>27.6</v>
      </c>
    </row>
    <row r="75" spans="1:2" x14ac:dyDescent="0.2">
      <c r="A75" s="116">
        <v>1964</v>
      </c>
      <c r="B75" s="116">
        <v>6</v>
      </c>
    </row>
    <row r="76" spans="1:2" x14ac:dyDescent="0.2">
      <c r="A76" s="116">
        <v>1965</v>
      </c>
      <c r="B76" s="116">
        <v>25.8</v>
      </c>
    </row>
    <row r="77" spans="1:2" x14ac:dyDescent="0.2">
      <c r="A77" s="116">
        <v>1966</v>
      </c>
      <c r="B77" s="116">
        <v>29.7</v>
      </c>
    </row>
    <row r="78" spans="1:2" x14ac:dyDescent="0.2">
      <c r="A78" s="116">
        <v>1967</v>
      </c>
      <c r="B78" s="116">
        <v>6.6</v>
      </c>
    </row>
    <row r="79" spans="1:2" x14ac:dyDescent="0.2">
      <c r="A79" s="116">
        <v>1968</v>
      </c>
      <c r="B79" s="116">
        <v>14.1</v>
      </c>
    </row>
    <row r="80" spans="1:2" x14ac:dyDescent="0.2">
      <c r="A80" s="116">
        <v>1969</v>
      </c>
      <c r="B80" s="116">
        <v>14.8</v>
      </c>
    </row>
    <row r="81" spans="1:2" x14ac:dyDescent="0.2">
      <c r="A81" s="116">
        <v>1970</v>
      </c>
      <c r="B81" s="116">
        <v>19.5</v>
      </c>
    </row>
    <row r="82" spans="1:2" x14ac:dyDescent="0.2">
      <c r="A82" s="116">
        <v>1971</v>
      </c>
      <c r="B82" s="116">
        <v>24.3</v>
      </c>
    </row>
    <row r="83" spans="1:2" x14ac:dyDescent="0.2">
      <c r="A83" s="116">
        <v>1972</v>
      </c>
      <c r="B83" s="116">
        <v>18.2</v>
      </c>
    </row>
    <row r="84" spans="1:2" x14ac:dyDescent="0.2">
      <c r="A84" s="116">
        <v>1973</v>
      </c>
      <c r="B84" s="116">
        <v>19.2</v>
      </c>
    </row>
    <row r="85" spans="1:2" x14ac:dyDescent="0.2">
      <c r="A85" s="116">
        <v>1974</v>
      </c>
      <c r="B85" s="116">
        <v>18.100000000000001</v>
      </c>
    </row>
    <row r="86" spans="1:2" x14ac:dyDescent="0.2">
      <c r="A86" s="116">
        <v>1975</v>
      </c>
      <c r="B86" s="116">
        <v>18.7</v>
      </c>
    </row>
    <row r="87" spans="1:2" x14ac:dyDescent="0.2">
      <c r="A87" s="116">
        <v>1976</v>
      </c>
      <c r="B87" s="116">
        <v>18.3</v>
      </c>
    </row>
    <row r="88" spans="1:2" x14ac:dyDescent="0.2">
      <c r="A88" s="116">
        <v>1977</v>
      </c>
      <c r="B88" s="116">
        <v>14.7</v>
      </c>
    </row>
    <row r="89" spans="1:2" x14ac:dyDescent="0.2">
      <c r="A89" s="116">
        <v>1978</v>
      </c>
      <c r="B89" s="116">
        <v>17.899999999999999</v>
      </c>
    </row>
    <row r="90" spans="1:2" x14ac:dyDescent="0.2">
      <c r="A90" s="116">
        <v>1979</v>
      </c>
      <c r="B90" s="116">
        <v>25.3</v>
      </c>
    </row>
    <row r="91" spans="1:2" x14ac:dyDescent="0.2">
      <c r="A91" s="116">
        <v>1980</v>
      </c>
      <c r="B91" s="116">
        <v>25</v>
      </c>
    </row>
    <row r="92" spans="1:2" x14ac:dyDescent="0.2">
      <c r="A92" s="116">
        <v>1981</v>
      </c>
      <c r="B92" s="116">
        <v>21.1</v>
      </c>
    </row>
    <row r="93" spans="1:2" x14ac:dyDescent="0.2">
      <c r="A93" s="116">
        <v>1982</v>
      </c>
      <c r="B93" s="116">
        <v>28.3</v>
      </c>
    </row>
    <row r="94" spans="1:2" x14ac:dyDescent="0.2">
      <c r="A94" s="116">
        <v>1983</v>
      </c>
      <c r="B94" s="116">
        <v>20.7</v>
      </c>
    </row>
    <row r="95" spans="1:2" x14ac:dyDescent="0.2">
      <c r="A95" s="116">
        <v>1984</v>
      </c>
      <c r="B95" s="116">
        <v>19.7</v>
      </c>
    </row>
    <row r="96" spans="1:2" x14ac:dyDescent="0.2">
      <c r="A96" s="116">
        <v>1985</v>
      </c>
      <c r="B96" s="116">
        <v>14.1</v>
      </c>
    </row>
    <row r="97" spans="1:2" x14ac:dyDescent="0.2">
      <c r="A97" s="116">
        <v>1986</v>
      </c>
      <c r="B97" s="116">
        <v>12.9</v>
      </c>
    </row>
    <row r="98" spans="1:2" x14ac:dyDescent="0.2">
      <c r="A98" s="116">
        <v>1987</v>
      </c>
      <c r="B98" s="116">
        <v>10.8</v>
      </c>
    </row>
    <row r="99" spans="1:2" x14ac:dyDescent="0.2">
      <c r="A99" s="116">
        <v>1988</v>
      </c>
      <c r="B99" s="116">
        <v>21.4</v>
      </c>
    </row>
    <row r="100" spans="1:2" x14ac:dyDescent="0.2">
      <c r="A100" s="116">
        <v>1989</v>
      </c>
      <c r="B100" s="116">
        <v>11.9</v>
      </c>
    </row>
    <row r="101" spans="1:2" x14ac:dyDescent="0.2">
      <c r="A101" s="116">
        <v>1990</v>
      </c>
      <c r="B101" s="116">
        <v>21.6</v>
      </c>
    </row>
    <row r="102" spans="1:2" x14ac:dyDescent="0.2">
      <c r="A102" s="116">
        <v>1991</v>
      </c>
      <c r="B102" s="116">
        <v>16.600000000000001</v>
      </c>
    </row>
    <row r="103" spans="1:2" x14ac:dyDescent="0.2">
      <c r="A103" s="116">
        <v>1992</v>
      </c>
      <c r="B103" s="116">
        <v>13.4411</v>
      </c>
    </row>
    <row r="104" spans="1:2" x14ac:dyDescent="0.2">
      <c r="A104" s="116">
        <v>1993</v>
      </c>
      <c r="B104" s="116">
        <v>18.744399999999999</v>
      </c>
    </row>
    <row r="105" spans="1:2" x14ac:dyDescent="0.2">
      <c r="A105" s="116">
        <v>1994</v>
      </c>
      <c r="B105" s="116">
        <v>9.3514999999999997</v>
      </c>
    </row>
    <row r="106" spans="1:2" x14ac:dyDescent="0.2">
      <c r="A106" s="116">
        <v>1995</v>
      </c>
      <c r="B106" s="116">
        <v>2.6122000000000001</v>
      </c>
    </row>
    <row r="107" spans="1:2" x14ac:dyDescent="0.2">
      <c r="A107" s="116">
        <v>1996</v>
      </c>
      <c r="B107" s="116">
        <v>14.4</v>
      </c>
    </row>
    <row r="108" spans="1:2" x14ac:dyDescent="0.2">
      <c r="A108" s="116">
        <v>1997</v>
      </c>
      <c r="B108" s="116">
        <v>20.8</v>
      </c>
    </row>
    <row r="109" spans="1:2" x14ac:dyDescent="0.2">
      <c r="A109" s="116">
        <v>1998</v>
      </c>
      <c r="B109" s="116">
        <v>14.5</v>
      </c>
    </row>
    <row r="110" spans="1:2" x14ac:dyDescent="0.2">
      <c r="A110" s="116">
        <v>1999</v>
      </c>
      <c r="B110" s="116">
        <v>26.302368243654822</v>
      </c>
    </row>
    <row r="111" spans="1:2" x14ac:dyDescent="0.2">
      <c r="A111" s="116">
        <v>2000</v>
      </c>
      <c r="B111" s="116">
        <v>22.49417151219512</v>
      </c>
    </row>
    <row r="112" spans="1:2" x14ac:dyDescent="0.2">
      <c r="A112" s="116">
        <v>2001</v>
      </c>
      <c r="B112" s="116">
        <v>11.832383414634144</v>
      </c>
    </row>
    <row r="113" spans="1:2" x14ac:dyDescent="0.2">
      <c r="A113" s="116">
        <v>2002</v>
      </c>
      <c r="B113" s="116">
        <v>18.036000000000001</v>
      </c>
    </row>
    <row r="114" spans="1:2" x14ac:dyDescent="0.2">
      <c r="A114" s="116">
        <v>2003</v>
      </c>
      <c r="B114" s="116">
        <v>18.2</v>
      </c>
    </row>
    <row r="115" spans="1:2" x14ac:dyDescent="0.2">
      <c r="A115" s="116">
        <v>2004</v>
      </c>
      <c r="B115" s="116">
        <v>18.924695121951224</v>
      </c>
    </row>
    <row r="116" spans="1:2" x14ac:dyDescent="0.2">
      <c r="A116" s="116">
        <v>2005</v>
      </c>
      <c r="B116" s="116">
        <v>18</v>
      </c>
    </row>
    <row r="117" spans="1:2" x14ac:dyDescent="0.2">
      <c r="A117" s="116">
        <v>2006</v>
      </c>
      <c r="B117" s="116">
        <v>21.052994990112062</v>
      </c>
    </row>
    <row r="118" spans="1:2" x14ac:dyDescent="0.2">
      <c r="A118" s="116">
        <v>2007</v>
      </c>
      <c r="B118" s="116">
        <v>1.72</v>
      </c>
    </row>
    <row r="119" spans="1:2" x14ac:dyDescent="0.2">
      <c r="A119" s="116">
        <v>2008</v>
      </c>
      <c r="B119" s="116">
        <v>27.135999999999999</v>
      </c>
    </row>
    <row r="120" spans="1:2" x14ac:dyDescent="0.2">
      <c r="A120" s="116">
        <v>2009</v>
      </c>
      <c r="B120" s="116">
        <v>4.91</v>
      </c>
    </row>
    <row r="121" spans="1:2" x14ac:dyDescent="0.2">
      <c r="A121" s="116">
        <v>2010</v>
      </c>
      <c r="B121" s="116">
        <v>18.518178246727498</v>
      </c>
    </row>
    <row r="122" spans="1:2" x14ac:dyDescent="0.2">
      <c r="A122" s="116">
        <v>2011</v>
      </c>
      <c r="B122" s="116">
        <v>6.4270760533269238</v>
      </c>
    </row>
    <row r="123" spans="1:2" x14ac:dyDescent="0.2">
      <c r="A123" s="116">
        <v>2012</v>
      </c>
      <c r="B123" s="116">
        <v>15.22</v>
      </c>
    </row>
    <row r="124" spans="1:2" x14ac:dyDescent="0.2">
      <c r="A124" s="116">
        <v>2013</v>
      </c>
      <c r="B124" s="116">
        <v>15.32</v>
      </c>
    </row>
    <row r="125" spans="1:2" x14ac:dyDescent="0.2">
      <c r="A125" s="116">
        <v>2014</v>
      </c>
      <c r="B125" s="116">
        <v>17.285203808653844</v>
      </c>
    </row>
    <row r="126" spans="1:2" x14ac:dyDescent="0.2">
      <c r="A126" s="116">
        <v>2015</v>
      </c>
      <c r="B126" s="116">
        <v>27.025697793688</v>
      </c>
    </row>
    <row r="127" spans="1:2" x14ac:dyDescent="0.2">
      <c r="A127" s="116">
        <v>2016</v>
      </c>
      <c r="B127" s="116">
        <v>17.47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F39" sqref="F39"/>
    </sheetView>
  </sheetViews>
  <sheetFormatPr defaultColWidth="17.28515625" defaultRowHeight="15" customHeight="1" x14ac:dyDescent="0.2"/>
  <cols>
    <col min="1" max="26" width="8.7109375" customWidth="1"/>
  </cols>
  <sheetData>
    <row r="1" spans="1:3" ht="12.75" customHeight="1" x14ac:dyDescent="0.2">
      <c r="C1" s="1">
        <v>115.879</v>
      </c>
    </row>
    <row r="2" spans="1:3" ht="12.75" customHeight="1" x14ac:dyDescent="0.2">
      <c r="B2" s="2" t="s">
        <v>0</v>
      </c>
    </row>
    <row r="3" spans="1:3" ht="12.75" customHeight="1" x14ac:dyDescent="0.2">
      <c r="B3" s="2" t="s">
        <v>1</v>
      </c>
    </row>
    <row r="4" spans="1:3" ht="12.75" customHeight="1" x14ac:dyDescent="0.2">
      <c r="A4" s="2">
        <v>1993</v>
      </c>
      <c r="B4" s="2">
        <v>2.94</v>
      </c>
    </row>
    <row r="5" spans="1:3" ht="12.75" customHeight="1" x14ac:dyDescent="0.2">
      <c r="A5" s="2">
        <v>1994</v>
      </c>
      <c r="B5" s="2">
        <v>3.41</v>
      </c>
    </row>
    <row r="6" spans="1:3" ht="12.75" customHeight="1" x14ac:dyDescent="0.2">
      <c r="A6" s="2">
        <v>1995</v>
      </c>
      <c r="B6" s="2">
        <v>4.41</v>
      </c>
    </row>
    <row r="7" spans="1:3" ht="12.75" customHeight="1" x14ac:dyDescent="0.2">
      <c r="A7" s="2">
        <v>1996</v>
      </c>
      <c r="B7" s="2">
        <v>4.95</v>
      </c>
    </row>
    <row r="8" spans="1:3" ht="12.75" customHeight="1" x14ac:dyDescent="0.2">
      <c r="A8" s="2">
        <v>1197</v>
      </c>
      <c r="B8" s="2">
        <v>3.25</v>
      </c>
    </row>
    <row r="9" spans="1:3" ht="12.75" customHeight="1" x14ac:dyDescent="0.2">
      <c r="A9" s="2">
        <v>1998</v>
      </c>
      <c r="B9" s="2">
        <v>2.6</v>
      </c>
    </row>
    <row r="10" spans="1:3" ht="12.75" customHeight="1" x14ac:dyDescent="0.2">
      <c r="A10" s="2">
        <v>1999</v>
      </c>
      <c r="B10" s="2">
        <v>2.35</v>
      </c>
    </row>
    <row r="11" spans="1:3" ht="12.75" customHeight="1" x14ac:dyDescent="0.2">
      <c r="A11" s="2">
        <v>2000</v>
      </c>
      <c r="B11" s="2">
        <v>2.7</v>
      </c>
    </row>
    <row r="12" spans="1:3" ht="12.75" customHeight="1" x14ac:dyDescent="0.2">
      <c r="A12" s="2">
        <v>2001</v>
      </c>
      <c r="B12" s="2">
        <v>2.8</v>
      </c>
    </row>
    <row r="13" spans="1:3" ht="12.75" customHeight="1" x14ac:dyDescent="0.2">
      <c r="A13" s="2">
        <v>2002</v>
      </c>
      <c r="B13" s="2">
        <v>3.37</v>
      </c>
    </row>
    <row r="14" spans="1:3" ht="12.75" customHeight="1" x14ac:dyDescent="0.2">
      <c r="A14" s="2">
        <v>2003</v>
      </c>
      <c r="B14" s="2">
        <v>3.25</v>
      </c>
    </row>
    <row r="15" spans="1:3" ht="12.75" customHeight="1" x14ac:dyDescent="0.2">
      <c r="A15" s="2">
        <v>2004</v>
      </c>
      <c r="B15" s="2">
        <v>3.3</v>
      </c>
    </row>
    <row r="16" spans="1:3" ht="12.75" customHeight="1" x14ac:dyDescent="0.2">
      <c r="A16" s="2">
        <v>2005</v>
      </c>
      <c r="B16" s="2">
        <v>3.35</v>
      </c>
    </row>
    <row r="17" spans="1:8" ht="12.75" customHeight="1" x14ac:dyDescent="0.2">
      <c r="A17" s="2">
        <v>2006</v>
      </c>
      <c r="B17" s="2">
        <v>3.15</v>
      </c>
    </row>
    <row r="18" spans="1:8" ht="12.75" customHeight="1" x14ac:dyDescent="0.2">
      <c r="A18" s="2">
        <v>2009</v>
      </c>
      <c r="B18" s="2">
        <v>4.43</v>
      </c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/>
    <row r="23" spans="1:8" ht="12.75" customHeight="1" x14ac:dyDescent="0.2"/>
    <row r="24" spans="1:8" ht="12.75" customHeight="1" x14ac:dyDescent="0.2">
      <c r="B24" s="2">
        <v>0.34</v>
      </c>
      <c r="D24" s="2" t="s">
        <v>5</v>
      </c>
    </row>
    <row r="25" spans="1:8" ht="12.75" customHeight="1" x14ac:dyDescent="0.2">
      <c r="B25" s="2" t="s">
        <v>6</v>
      </c>
      <c r="C25" s="2" t="s">
        <v>7</v>
      </c>
    </row>
    <row r="26" spans="1:8" ht="12.75" customHeight="1" x14ac:dyDescent="0.2">
      <c r="A26" s="2">
        <v>1995</v>
      </c>
      <c r="B26" s="2">
        <v>223</v>
      </c>
      <c r="C26" s="3">
        <f t="shared" ref="C26:C36" si="0">B26/640</f>
        <v>0.34843750000000001</v>
      </c>
      <c r="D26" s="3">
        <f t="shared" ref="D26:D36" si="1">C26/1.15879</f>
        <v>0.30069080678984111</v>
      </c>
    </row>
    <row r="27" spans="1:8" ht="12.75" customHeight="1" x14ac:dyDescent="0.2">
      <c r="A27" s="2">
        <v>1996</v>
      </c>
      <c r="B27" s="2">
        <v>233</v>
      </c>
      <c r="C27" s="3">
        <f t="shared" si="0"/>
        <v>0.36406250000000001</v>
      </c>
      <c r="D27" s="3">
        <f t="shared" si="1"/>
        <v>0.31417469947099996</v>
      </c>
      <c r="H27" s="4">
        <v>2.4710999999999999</v>
      </c>
    </row>
    <row r="28" spans="1:8" ht="12.75" customHeight="1" x14ac:dyDescent="0.2">
      <c r="A28" s="2">
        <v>1997</v>
      </c>
      <c r="B28" s="2">
        <v>227</v>
      </c>
      <c r="C28" s="3">
        <f t="shared" si="0"/>
        <v>0.35468749999999999</v>
      </c>
      <c r="D28" s="3">
        <f t="shared" si="1"/>
        <v>0.30608436386230464</v>
      </c>
      <c r="G28" s="2">
        <v>20</v>
      </c>
      <c r="H28" s="3">
        <f t="shared" ref="H28:H29" si="2">G28*$H$27</f>
        <v>49.421999999999997</v>
      </c>
    </row>
    <row r="29" spans="1:8" ht="12.75" customHeight="1" x14ac:dyDescent="0.2">
      <c r="A29" s="2">
        <v>1998</v>
      </c>
      <c r="B29" s="2">
        <v>0</v>
      </c>
      <c r="C29" s="3">
        <f t="shared" si="0"/>
        <v>0</v>
      </c>
      <c r="D29" s="3">
        <f t="shared" si="1"/>
        <v>0</v>
      </c>
      <c r="G29" s="2">
        <v>75</v>
      </c>
      <c r="H29" s="3">
        <f t="shared" si="2"/>
        <v>185.33249999999998</v>
      </c>
    </row>
    <row r="30" spans="1:8" ht="12.75" customHeight="1" x14ac:dyDescent="0.2">
      <c r="A30" s="2">
        <v>1999</v>
      </c>
      <c r="B30" s="2">
        <v>0</v>
      </c>
      <c r="C30" s="3">
        <f t="shared" si="0"/>
        <v>0</v>
      </c>
      <c r="D30" s="3">
        <f t="shared" si="1"/>
        <v>0</v>
      </c>
    </row>
    <row r="31" spans="1:8" ht="12.75" customHeight="1" x14ac:dyDescent="0.2">
      <c r="A31" s="2">
        <v>2000</v>
      </c>
      <c r="B31" s="2">
        <v>0</v>
      </c>
      <c r="C31" s="3">
        <f t="shared" si="0"/>
        <v>0</v>
      </c>
      <c r="D31" s="3">
        <f t="shared" si="1"/>
        <v>0</v>
      </c>
    </row>
    <row r="32" spans="1:8" ht="12.75" customHeight="1" x14ac:dyDescent="0.2">
      <c r="A32" s="2">
        <v>2001</v>
      </c>
      <c r="B32" s="2">
        <v>257</v>
      </c>
      <c r="C32" s="3">
        <f t="shared" si="0"/>
        <v>0.40156249999999999</v>
      </c>
      <c r="D32" s="3">
        <f t="shared" si="1"/>
        <v>0.34653604190578102</v>
      </c>
    </row>
    <row r="33" spans="1:9" ht="12.75" customHeight="1" x14ac:dyDescent="0.2">
      <c r="A33" s="2">
        <v>2002</v>
      </c>
      <c r="B33" s="2">
        <v>187</v>
      </c>
      <c r="C33" s="3">
        <f t="shared" si="0"/>
        <v>0.29218749999999999</v>
      </c>
      <c r="D33" s="3">
        <f t="shared" si="1"/>
        <v>0.25214879313766947</v>
      </c>
    </row>
    <row r="34" spans="1:9" ht="12.75" customHeight="1" x14ac:dyDescent="0.2">
      <c r="A34" s="2">
        <v>2003</v>
      </c>
      <c r="B34" s="2">
        <v>224</v>
      </c>
      <c r="C34" s="3">
        <f t="shared" si="0"/>
        <v>0.35</v>
      </c>
      <c r="D34" s="3">
        <f t="shared" si="1"/>
        <v>0.30203919605795698</v>
      </c>
    </row>
    <row r="35" spans="1:9" ht="12.75" customHeight="1" x14ac:dyDescent="0.2">
      <c r="A35" s="2">
        <v>2004</v>
      </c>
      <c r="B35" s="2">
        <v>259</v>
      </c>
      <c r="C35" s="3">
        <f t="shared" si="0"/>
        <v>0.40468749999999998</v>
      </c>
      <c r="D35" s="3">
        <f t="shared" si="1"/>
        <v>0.34923282044201276</v>
      </c>
    </row>
    <row r="36" spans="1:9" ht="12.75" customHeight="1" x14ac:dyDescent="0.2">
      <c r="A36" s="2">
        <v>2005</v>
      </c>
      <c r="B36" s="2">
        <v>293</v>
      </c>
      <c r="C36" s="3">
        <f t="shared" si="0"/>
        <v>0.45781250000000001</v>
      </c>
      <c r="D36" s="3">
        <f t="shared" si="1"/>
        <v>0.39507805555795272</v>
      </c>
    </row>
    <row r="37" spans="1:9" ht="12.75" customHeight="1" x14ac:dyDescent="0.2">
      <c r="A37" s="2">
        <v>2006</v>
      </c>
      <c r="B37" s="2">
        <v>0.33500000000000002</v>
      </c>
    </row>
    <row r="38" spans="1:9" ht="12.75" customHeight="1" x14ac:dyDescent="0.2">
      <c r="I38" s="2" t="s">
        <v>21</v>
      </c>
    </row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19" sqref="M19"/>
    </sheetView>
  </sheetViews>
  <sheetFormatPr defaultColWidth="17.28515625" defaultRowHeight="15" customHeight="1" x14ac:dyDescent="0.2"/>
  <cols>
    <col min="1" max="6" width="9.140625" customWidth="1"/>
    <col min="7" max="7" width="12" customWidth="1"/>
    <col min="8" max="20" width="9.140625" customWidth="1"/>
    <col min="21" max="26" width="8.7109375" customWidth="1"/>
  </cols>
  <sheetData>
    <row r="1" spans="1:26" ht="12.75" customHeight="1" x14ac:dyDescent="0.2">
      <c r="A1" s="5"/>
      <c r="B1" s="5" t="s">
        <v>2</v>
      </c>
      <c r="C1" s="5"/>
      <c r="D1" s="5" t="s">
        <v>26</v>
      </c>
      <c r="E1" s="5" t="s">
        <v>33</v>
      </c>
      <c r="F1" s="5" t="s">
        <v>28</v>
      </c>
      <c r="G1" s="5" t="s">
        <v>34</v>
      </c>
      <c r="H1" s="5" t="s">
        <v>35</v>
      </c>
      <c r="I1" s="5"/>
      <c r="J1" s="5"/>
      <c r="K1" s="5"/>
      <c r="L1" s="5"/>
      <c r="M1" s="5"/>
      <c r="N1" s="5"/>
      <c r="O1" s="5"/>
      <c r="P1" s="5"/>
      <c r="Q1" s="5"/>
      <c r="R1" s="5" t="s">
        <v>2</v>
      </c>
      <c r="S1" s="5" t="s">
        <v>3</v>
      </c>
      <c r="T1" s="5" t="s">
        <v>4</v>
      </c>
      <c r="U1" s="5"/>
      <c r="V1" s="5"/>
      <c r="W1" s="5"/>
      <c r="X1" s="5"/>
      <c r="Y1" s="5"/>
      <c r="Z1" s="5"/>
    </row>
    <row r="2" spans="1:26" ht="12.75" customHeight="1" x14ac:dyDescent="0.2">
      <c r="A2" s="5"/>
      <c r="B2" s="5">
        <v>1930</v>
      </c>
      <c r="C2" s="5">
        <v>4</v>
      </c>
      <c r="D2" s="5">
        <v>7.4</v>
      </c>
      <c r="E2" s="5">
        <v>6.5</v>
      </c>
      <c r="F2" s="5">
        <v>5.5</v>
      </c>
      <c r="G2" s="10">
        <f t="shared" ref="G2:G33" si="0">F2-E2</f>
        <v>-1</v>
      </c>
      <c r="H2" s="10">
        <f t="shared" ref="H2:H33" si="1">E2-D2</f>
        <v>-0.90000000000000036</v>
      </c>
      <c r="I2" s="5"/>
      <c r="J2" s="5"/>
      <c r="K2" s="5"/>
      <c r="L2" s="5"/>
      <c r="M2" s="5"/>
      <c r="N2" s="5"/>
      <c r="O2" s="5"/>
      <c r="P2" s="5"/>
      <c r="Q2" s="5"/>
      <c r="R2" s="5">
        <v>1930</v>
      </c>
      <c r="S2" s="5">
        <v>1</v>
      </c>
      <c r="T2" s="5">
        <v>19.100000000000001</v>
      </c>
      <c r="U2" s="5"/>
      <c r="V2" s="5"/>
      <c r="W2" s="5"/>
      <c r="X2" s="5"/>
      <c r="Y2" s="5"/>
      <c r="Z2" s="5"/>
    </row>
    <row r="3" spans="1:26" ht="12.75" customHeight="1" x14ac:dyDescent="0.2">
      <c r="A3" s="5"/>
      <c r="B3" s="5">
        <v>1931</v>
      </c>
      <c r="C3" s="5">
        <v>4</v>
      </c>
      <c r="D3" s="5">
        <v>25.2</v>
      </c>
      <c r="E3" s="5">
        <v>28.4</v>
      </c>
      <c r="F3" s="5">
        <v>32.299999999999997</v>
      </c>
      <c r="G3" s="10">
        <f t="shared" si="0"/>
        <v>3.8999999999999986</v>
      </c>
      <c r="H3" s="10">
        <f t="shared" si="1"/>
        <v>3.1999999999999993</v>
      </c>
      <c r="I3" s="5"/>
      <c r="J3" s="5"/>
      <c r="K3" s="5"/>
      <c r="L3" s="5"/>
      <c r="M3" s="5"/>
      <c r="N3" s="5"/>
      <c r="O3" s="5"/>
      <c r="P3" s="5"/>
      <c r="Q3" s="5"/>
      <c r="R3" s="5">
        <v>1931</v>
      </c>
      <c r="S3" s="5">
        <v>1</v>
      </c>
      <c r="T3" s="5">
        <v>25</v>
      </c>
      <c r="U3" s="5"/>
      <c r="V3" s="5"/>
      <c r="W3" s="5"/>
      <c r="X3" s="5"/>
      <c r="Y3" s="5"/>
      <c r="Z3" s="5"/>
    </row>
    <row r="4" spans="1:26" ht="12.75" customHeight="1" x14ac:dyDescent="0.2">
      <c r="A4" s="5"/>
      <c r="B4" s="5">
        <v>1932</v>
      </c>
      <c r="C4" s="5">
        <v>4</v>
      </c>
      <c r="D4" s="5">
        <v>23.9</v>
      </c>
      <c r="E4" s="5">
        <v>28.6</v>
      </c>
      <c r="F4" s="5">
        <v>22.7</v>
      </c>
      <c r="G4" s="10">
        <f t="shared" si="0"/>
        <v>-5.9000000000000021</v>
      </c>
      <c r="H4" s="10">
        <f t="shared" si="1"/>
        <v>4.7000000000000028</v>
      </c>
      <c r="I4" s="5"/>
      <c r="J4" s="5"/>
      <c r="K4" s="5"/>
      <c r="L4" s="5"/>
      <c r="M4" s="5"/>
      <c r="N4" s="5"/>
      <c r="O4" s="5"/>
      <c r="P4" s="5"/>
      <c r="Q4" s="5"/>
      <c r="R4" s="5">
        <v>1932</v>
      </c>
      <c r="S4" s="5">
        <v>1</v>
      </c>
      <c r="T4" s="5">
        <v>30.2</v>
      </c>
      <c r="U4" s="5"/>
      <c r="V4" s="5"/>
      <c r="W4" s="5"/>
      <c r="X4" s="5"/>
      <c r="Y4" s="5"/>
      <c r="Z4" s="5"/>
    </row>
    <row r="5" spans="1:26" ht="12.75" customHeight="1" x14ac:dyDescent="0.2">
      <c r="A5" s="5"/>
      <c r="B5" s="5">
        <v>1933</v>
      </c>
      <c r="C5" s="5">
        <v>4</v>
      </c>
      <c r="D5" s="5">
        <v>22.1</v>
      </c>
      <c r="E5" s="5">
        <v>22.9</v>
      </c>
      <c r="F5" s="5">
        <v>25.1</v>
      </c>
      <c r="G5" s="10">
        <f t="shared" si="0"/>
        <v>2.2000000000000028</v>
      </c>
      <c r="H5" s="10">
        <f t="shared" si="1"/>
        <v>0.79999999999999716</v>
      </c>
      <c r="I5" s="5"/>
      <c r="J5" s="5"/>
      <c r="K5" s="5"/>
      <c r="L5" s="5"/>
      <c r="M5" s="5"/>
      <c r="N5" s="5"/>
      <c r="O5" s="5"/>
      <c r="P5" s="5"/>
      <c r="Q5" s="5"/>
      <c r="R5" s="5">
        <v>1933</v>
      </c>
      <c r="S5" s="5">
        <v>1</v>
      </c>
      <c r="T5" s="5">
        <v>28</v>
      </c>
      <c r="U5" s="5"/>
      <c r="V5" s="5"/>
      <c r="W5" s="5"/>
      <c r="X5" s="5"/>
      <c r="Y5" s="5"/>
      <c r="Z5" s="5"/>
    </row>
    <row r="6" spans="1:26" ht="12.75" customHeight="1" x14ac:dyDescent="0.2">
      <c r="A6" s="5"/>
      <c r="B6" s="5">
        <v>1934</v>
      </c>
      <c r="C6" s="5">
        <v>4</v>
      </c>
      <c r="D6" s="5">
        <v>18.7</v>
      </c>
      <c r="E6" s="5">
        <v>18</v>
      </c>
      <c r="F6" s="5">
        <v>21.9</v>
      </c>
      <c r="G6" s="10">
        <f t="shared" si="0"/>
        <v>3.8999999999999986</v>
      </c>
      <c r="H6" s="10">
        <f t="shared" si="1"/>
        <v>-0.69999999999999929</v>
      </c>
      <c r="I6" s="5"/>
      <c r="J6" s="5"/>
      <c r="K6" s="5"/>
      <c r="L6" s="5"/>
      <c r="M6" s="5"/>
      <c r="N6" s="5"/>
      <c r="O6" s="5"/>
      <c r="P6" s="5"/>
      <c r="Q6" s="5"/>
      <c r="R6" s="5">
        <v>1934</v>
      </c>
      <c r="S6" s="5">
        <v>1</v>
      </c>
      <c r="T6" s="5">
        <v>12.7</v>
      </c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>
        <v>1935</v>
      </c>
      <c r="C7" s="5">
        <v>4</v>
      </c>
      <c r="D7" s="5">
        <v>24.1</v>
      </c>
      <c r="E7" s="5">
        <v>26.1</v>
      </c>
      <c r="F7" s="5">
        <v>27</v>
      </c>
      <c r="G7" s="10">
        <f t="shared" si="0"/>
        <v>0.89999999999999858</v>
      </c>
      <c r="H7" s="10">
        <f t="shared" si="1"/>
        <v>2</v>
      </c>
      <c r="I7" s="5"/>
      <c r="J7" s="5"/>
      <c r="K7" s="5"/>
      <c r="L7" s="5"/>
      <c r="M7" s="5"/>
      <c r="N7" s="5"/>
      <c r="O7" s="5"/>
      <c r="P7" s="5"/>
      <c r="Q7" s="5"/>
      <c r="R7" s="5">
        <v>1935</v>
      </c>
      <c r="S7" s="5">
        <v>1</v>
      </c>
      <c r="T7" s="5">
        <v>27.7</v>
      </c>
      <c r="U7" s="5"/>
      <c r="V7" s="5"/>
      <c r="W7" s="5"/>
      <c r="X7" s="5"/>
      <c r="Y7" s="5"/>
      <c r="Z7" s="5"/>
    </row>
    <row r="8" spans="1:26" ht="12.75" customHeight="1" x14ac:dyDescent="0.2">
      <c r="A8" s="5"/>
      <c r="B8" s="5">
        <v>1936</v>
      </c>
      <c r="C8" s="5">
        <v>4</v>
      </c>
      <c r="D8" s="5">
        <v>19.399999999999999</v>
      </c>
      <c r="E8" s="5">
        <v>20.2</v>
      </c>
      <c r="F8" s="5">
        <v>20.6</v>
      </c>
      <c r="G8" s="10">
        <f t="shared" si="0"/>
        <v>0.40000000000000213</v>
      </c>
      <c r="H8" s="10">
        <f t="shared" si="1"/>
        <v>0.80000000000000071</v>
      </c>
      <c r="I8" s="5"/>
      <c r="J8" s="5"/>
      <c r="K8" s="5"/>
      <c r="L8" s="5"/>
      <c r="M8" s="5"/>
      <c r="N8" s="5"/>
      <c r="O8" s="5"/>
      <c r="P8" s="5"/>
      <c r="Q8" s="5"/>
      <c r="R8" s="5">
        <v>1936</v>
      </c>
      <c r="S8" s="5">
        <v>1</v>
      </c>
      <c r="T8" s="5">
        <v>21.8</v>
      </c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>
        <v>1937</v>
      </c>
      <c r="C9" s="5">
        <v>4</v>
      </c>
      <c r="D9" s="5">
        <v>28.8</v>
      </c>
      <c r="E9" s="5">
        <v>30.3</v>
      </c>
      <c r="F9" s="5">
        <v>32.200000000000003</v>
      </c>
      <c r="G9" s="10">
        <f t="shared" si="0"/>
        <v>1.9000000000000021</v>
      </c>
      <c r="H9" s="10">
        <f t="shared" si="1"/>
        <v>1.5</v>
      </c>
      <c r="I9" s="5"/>
      <c r="J9" s="5"/>
      <c r="K9" s="5"/>
      <c r="L9" s="5"/>
      <c r="M9" s="5"/>
      <c r="N9" s="5"/>
      <c r="O9" s="5"/>
      <c r="P9" s="5"/>
      <c r="Q9" s="5"/>
      <c r="R9" s="5">
        <v>1937</v>
      </c>
      <c r="S9" s="5">
        <v>1</v>
      </c>
      <c r="T9" s="5">
        <v>28.3</v>
      </c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5">
        <v>1938</v>
      </c>
      <c r="C10" s="5">
        <v>4</v>
      </c>
      <c r="D10" s="5">
        <v>11.7</v>
      </c>
      <c r="E10" s="5">
        <v>11.7</v>
      </c>
      <c r="F10" s="5">
        <v>12.4</v>
      </c>
      <c r="G10" s="10">
        <f t="shared" si="0"/>
        <v>0.70000000000000107</v>
      </c>
      <c r="H10" s="10">
        <f t="shared" si="1"/>
        <v>0</v>
      </c>
      <c r="I10" s="5"/>
      <c r="J10" s="5"/>
      <c r="K10" s="5"/>
      <c r="L10" s="5"/>
      <c r="M10" s="5"/>
      <c r="N10" s="5"/>
      <c r="O10" s="5"/>
      <c r="P10" s="5"/>
      <c r="Q10" s="5"/>
      <c r="R10" s="5">
        <v>1938</v>
      </c>
      <c r="S10" s="5">
        <v>1</v>
      </c>
      <c r="T10" s="5">
        <v>10.199999999999999</v>
      </c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5">
        <v>1939</v>
      </c>
      <c r="C11" s="5">
        <v>4</v>
      </c>
      <c r="D11" s="5">
        <v>25.8</v>
      </c>
      <c r="E11" s="5">
        <v>24.4</v>
      </c>
      <c r="F11" s="5">
        <v>26.7</v>
      </c>
      <c r="G11" s="10">
        <f t="shared" si="0"/>
        <v>2.3000000000000007</v>
      </c>
      <c r="H11" s="10">
        <f t="shared" si="1"/>
        <v>-1.4000000000000021</v>
      </c>
      <c r="I11" s="5"/>
      <c r="J11" s="5"/>
      <c r="K11" s="5"/>
      <c r="L11" s="5"/>
      <c r="M11" s="5"/>
      <c r="N11" s="5"/>
      <c r="O11" s="5"/>
      <c r="P11" s="5"/>
      <c r="Q11" s="5"/>
      <c r="R11" s="5">
        <v>1939</v>
      </c>
      <c r="S11" s="5">
        <v>1</v>
      </c>
      <c r="T11" s="5">
        <v>25.2</v>
      </c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5">
        <v>1940</v>
      </c>
      <c r="C12" s="5">
        <v>4</v>
      </c>
      <c r="D12" s="5">
        <v>28.6</v>
      </c>
      <c r="E12" s="5">
        <v>30.6</v>
      </c>
      <c r="F12" s="5">
        <v>33.6</v>
      </c>
      <c r="G12" s="10">
        <f t="shared" si="0"/>
        <v>3</v>
      </c>
      <c r="H12" s="10">
        <f t="shared" si="1"/>
        <v>2</v>
      </c>
      <c r="I12" s="5"/>
      <c r="J12" s="5"/>
      <c r="K12" s="5"/>
      <c r="L12" s="5"/>
      <c r="M12" s="5"/>
      <c r="N12" s="5"/>
      <c r="O12" s="5"/>
      <c r="P12" s="5"/>
      <c r="Q12" s="5"/>
      <c r="R12" s="5">
        <v>1940</v>
      </c>
      <c r="S12" s="5">
        <v>1</v>
      </c>
      <c r="T12" s="5">
        <v>28.2</v>
      </c>
      <c r="U12" s="5"/>
      <c r="V12" s="5"/>
      <c r="W12" s="5"/>
      <c r="X12" s="5"/>
      <c r="Y12" s="5"/>
      <c r="Z12" s="5"/>
    </row>
    <row r="13" spans="1:26" ht="12.75" customHeight="1" x14ac:dyDescent="0.2">
      <c r="A13" s="5"/>
      <c r="B13" s="5">
        <v>1941</v>
      </c>
      <c r="C13" s="5">
        <v>4</v>
      </c>
      <c r="D13" s="5">
        <v>8.1</v>
      </c>
      <c r="E13" s="5">
        <v>8.6999999999999993</v>
      </c>
      <c r="F13" s="5">
        <v>8.1999999999999993</v>
      </c>
      <c r="G13" s="10">
        <f t="shared" si="0"/>
        <v>-0.5</v>
      </c>
      <c r="H13" s="10">
        <f t="shared" si="1"/>
        <v>0.59999999999999964</v>
      </c>
      <c r="I13" s="5"/>
      <c r="J13" s="5"/>
      <c r="K13" s="5"/>
      <c r="L13" s="5"/>
      <c r="M13" s="5"/>
      <c r="N13" s="5"/>
      <c r="O13" s="5"/>
      <c r="P13" s="5"/>
      <c r="Q13" s="5"/>
      <c r="R13" s="5">
        <v>1941</v>
      </c>
      <c r="S13" s="5">
        <v>1</v>
      </c>
      <c r="T13" s="5">
        <v>6.4</v>
      </c>
      <c r="U13" s="5"/>
      <c r="V13" s="5"/>
      <c r="W13" s="5"/>
      <c r="X13" s="5"/>
      <c r="Y13" s="5"/>
      <c r="Z13" s="5"/>
    </row>
    <row r="14" spans="1:26" ht="12.75" customHeight="1" x14ac:dyDescent="0.2">
      <c r="A14" s="5"/>
      <c r="B14" s="5">
        <v>1942</v>
      </c>
      <c r="C14" s="5">
        <v>4</v>
      </c>
      <c r="D14" s="5">
        <v>10.7</v>
      </c>
      <c r="E14" s="5">
        <v>10.9</v>
      </c>
      <c r="F14" s="5">
        <v>9.9</v>
      </c>
      <c r="G14" s="10">
        <f t="shared" si="0"/>
        <v>-1</v>
      </c>
      <c r="H14" s="10">
        <f t="shared" si="1"/>
        <v>0.20000000000000107</v>
      </c>
      <c r="I14" s="5"/>
      <c r="J14" s="5"/>
      <c r="K14" s="5"/>
      <c r="L14" s="5"/>
      <c r="M14" s="5"/>
      <c r="N14" s="5"/>
      <c r="O14" s="5"/>
      <c r="P14" s="5"/>
      <c r="Q14" s="5"/>
      <c r="R14" s="5">
        <v>1942</v>
      </c>
      <c r="S14" s="5">
        <v>1</v>
      </c>
      <c r="T14" s="5">
        <v>12.5</v>
      </c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5">
        <v>1943</v>
      </c>
      <c r="C15" s="5">
        <v>4</v>
      </c>
      <c r="D15" s="5">
        <v>9.1999999999999993</v>
      </c>
      <c r="E15" s="5">
        <v>11.9</v>
      </c>
      <c r="F15" s="5">
        <v>10.9</v>
      </c>
      <c r="G15" s="10">
        <f t="shared" si="0"/>
        <v>-1</v>
      </c>
      <c r="H15" s="10">
        <f t="shared" si="1"/>
        <v>2.7000000000000011</v>
      </c>
      <c r="I15" s="5"/>
      <c r="J15" s="5"/>
      <c r="K15" s="5"/>
      <c r="L15" s="5"/>
      <c r="M15" s="5"/>
      <c r="N15" s="5"/>
      <c r="O15" s="5"/>
      <c r="P15" s="5"/>
      <c r="Q15" s="5"/>
      <c r="R15" s="5">
        <v>1943</v>
      </c>
      <c r="S15" s="5">
        <v>1</v>
      </c>
      <c r="T15" s="5">
        <v>11.3</v>
      </c>
      <c r="U15" s="5"/>
      <c r="V15" s="5"/>
      <c r="W15" s="5"/>
      <c r="X15" s="5"/>
      <c r="Y15" s="5"/>
      <c r="Z15" s="5"/>
    </row>
    <row r="16" spans="1:26" ht="12.75" customHeight="1" x14ac:dyDescent="0.2">
      <c r="A16" s="5"/>
      <c r="B16" s="5">
        <v>1944</v>
      </c>
      <c r="C16" s="5">
        <v>4</v>
      </c>
      <c r="D16" s="5">
        <v>24.9</v>
      </c>
      <c r="E16" s="5">
        <v>24.1</v>
      </c>
      <c r="F16" s="5">
        <v>23.1</v>
      </c>
      <c r="G16" s="10">
        <f t="shared" si="0"/>
        <v>-1</v>
      </c>
      <c r="H16" s="10">
        <f t="shared" si="1"/>
        <v>-0.79999999999999716</v>
      </c>
      <c r="I16" s="5"/>
      <c r="J16" s="5"/>
      <c r="K16" s="5"/>
      <c r="L16" s="5"/>
      <c r="M16" s="5"/>
      <c r="N16" s="5"/>
      <c r="O16" s="5"/>
      <c r="P16" s="5"/>
      <c r="Q16" s="5"/>
      <c r="R16" s="5">
        <v>1944</v>
      </c>
      <c r="S16" s="5">
        <v>1</v>
      </c>
      <c r="T16" s="5">
        <v>23.3</v>
      </c>
      <c r="U16" s="5"/>
      <c r="V16" s="5"/>
      <c r="W16" s="5"/>
      <c r="X16" s="5"/>
      <c r="Y16" s="5"/>
      <c r="Z16" s="5"/>
    </row>
    <row r="17" spans="1:26" ht="12.75" customHeight="1" x14ac:dyDescent="0.2">
      <c r="A17" s="5"/>
      <c r="B17" s="5">
        <v>1945</v>
      </c>
      <c r="C17" s="5">
        <v>4</v>
      </c>
      <c r="D17" s="5">
        <v>6.9</v>
      </c>
      <c r="E17" s="5">
        <v>6.1</v>
      </c>
      <c r="F17" s="5">
        <v>9.9</v>
      </c>
      <c r="G17" s="10">
        <f t="shared" si="0"/>
        <v>3.8000000000000007</v>
      </c>
      <c r="H17" s="10">
        <f t="shared" si="1"/>
        <v>-0.80000000000000071</v>
      </c>
      <c r="I17" s="5"/>
      <c r="J17" s="5"/>
      <c r="K17" s="5"/>
      <c r="L17" s="5"/>
      <c r="M17" s="5"/>
      <c r="N17" s="5"/>
      <c r="O17" s="5"/>
      <c r="P17" s="5"/>
      <c r="Q17" s="5"/>
      <c r="R17" s="5">
        <v>1945</v>
      </c>
      <c r="S17" s="5">
        <v>1</v>
      </c>
      <c r="T17" s="5">
        <v>8.1</v>
      </c>
      <c r="U17" s="5"/>
      <c r="V17" s="5"/>
      <c r="W17" s="5"/>
      <c r="X17" s="5"/>
      <c r="Y17" s="5"/>
      <c r="Z17" s="5"/>
    </row>
    <row r="18" spans="1:26" ht="12.75" customHeight="1" x14ac:dyDescent="0.2">
      <c r="A18" s="5"/>
      <c r="B18" s="5">
        <v>1946</v>
      </c>
      <c r="C18" s="5">
        <v>4</v>
      </c>
      <c r="D18" s="5">
        <v>12.9</v>
      </c>
      <c r="E18" s="5">
        <v>20.9</v>
      </c>
      <c r="F18" s="5">
        <v>15.1</v>
      </c>
      <c r="G18" s="10">
        <f t="shared" si="0"/>
        <v>-5.7999999999999989</v>
      </c>
      <c r="H18" s="10">
        <f t="shared" si="1"/>
        <v>7.9999999999999982</v>
      </c>
      <c r="I18" s="5"/>
      <c r="J18" s="5"/>
      <c r="K18" s="5"/>
      <c r="L18" s="5"/>
      <c r="M18" s="5"/>
      <c r="N18" s="5"/>
      <c r="O18" s="5"/>
      <c r="P18" s="5"/>
      <c r="Q18" s="5"/>
      <c r="R18" s="5">
        <v>1946</v>
      </c>
      <c r="S18" s="5">
        <v>1</v>
      </c>
      <c r="T18" s="5">
        <v>28.4</v>
      </c>
      <c r="U18" s="5"/>
      <c r="V18" s="5"/>
      <c r="W18" s="5"/>
      <c r="X18" s="5"/>
      <c r="Y18" s="5"/>
      <c r="Z18" s="5"/>
    </row>
    <row r="19" spans="1:26" ht="12.75" customHeight="1" x14ac:dyDescent="0.2">
      <c r="A19" s="5"/>
      <c r="B19" s="5">
        <v>1947</v>
      </c>
      <c r="C19" s="5">
        <v>4</v>
      </c>
      <c r="D19" s="5">
        <v>20.399999999999999</v>
      </c>
      <c r="E19" s="5">
        <v>22.8</v>
      </c>
      <c r="F19" s="5">
        <v>24.1</v>
      </c>
      <c r="G19" s="10">
        <f t="shared" si="0"/>
        <v>1.3000000000000007</v>
      </c>
      <c r="H19" s="10">
        <f t="shared" si="1"/>
        <v>2.4000000000000021</v>
      </c>
      <c r="I19" s="5"/>
      <c r="J19" s="5"/>
      <c r="K19" s="5"/>
      <c r="L19" s="5"/>
      <c r="M19" s="5"/>
      <c r="N19" s="5"/>
      <c r="O19" s="5"/>
      <c r="P19" s="5"/>
      <c r="Q19" s="5"/>
      <c r="R19" s="5">
        <v>1947</v>
      </c>
      <c r="S19" s="5">
        <v>1</v>
      </c>
      <c r="T19" s="5">
        <v>21.2</v>
      </c>
      <c r="U19" s="5"/>
      <c r="V19" s="5"/>
      <c r="W19" s="5"/>
      <c r="X19" s="5"/>
      <c r="Y19" s="5"/>
      <c r="Z19" s="5"/>
    </row>
    <row r="20" spans="1:26" ht="12.75" customHeight="1" x14ac:dyDescent="0.2">
      <c r="A20" s="5"/>
      <c r="B20" s="5">
        <v>1948</v>
      </c>
      <c r="C20" s="5">
        <v>4</v>
      </c>
      <c r="D20" s="5">
        <v>33</v>
      </c>
      <c r="E20" s="5">
        <v>34.4</v>
      </c>
      <c r="F20" s="5">
        <v>34.4</v>
      </c>
      <c r="G20" s="10">
        <f t="shared" si="0"/>
        <v>0</v>
      </c>
      <c r="H20" s="10">
        <f t="shared" si="1"/>
        <v>1.3999999999999986</v>
      </c>
      <c r="I20" s="5"/>
      <c r="J20" s="5"/>
      <c r="K20" s="5"/>
      <c r="L20" s="5"/>
      <c r="M20" s="5"/>
      <c r="N20" s="5"/>
      <c r="O20" s="5"/>
      <c r="P20" s="5"/>
      <c r="Q20" s="5"/>
      <c r="R20" s="5">
        <v>1948</v>
      </c>
      <c r="S20" s="5">
        <v>1</v>
      </c>
      <c r="T20" s="5">
        <v>24.9</v>
      </c>
      <c r="U20" s="5"/>
      <c r="V20" s="5"/>
      <c r="W20" s="5"/>
      <c r="X20" s="5"/>
      <c r="Y20" s="5"/>
      <c r="Z20" s="5"/>
    </row>
    <row r="21" spans="1:26" ht="12.75" customHeight="1" x14ac:dyDescent="0.2">
      <c r="A21" s="5"/>
      <c r="B21" s="5">
        <v>1949</v>
      </c>
      <c r="C21" s="5">
        <v>4</v>
      </c>
      <c r="D21" s="5">
        <v>15.9</v>
      </c>
      <c r="E21" s="5">
        <v>17.399999999999999</v>
      </c>
      <c r="F21" s="5">
        <v>19.7</v>
      </c>
      <c r="G21" s="10">
        <f t="shared" si="0"/>
        <v>2.3000000000000007</v>
      </c>
      <c r="H21" s="10">
        <f t="shared" si="1"/>
        <v>1.4999999999999982</v>
      </c>
      <c r="I21" s="5"/>
      <c r="J21" s="5"/>
      <c r="K21" s="5"/>
      <c r="L21" s="5"/>
      <c r="M21" s="5"/>
      <c r="N21" s="5"/>
      <c r="O21" s="5"/>
      <c r="P21" s="5"/>
      <c r="Q21" s="5"/>
      <c r="R21" s="5">
        <v>1949</v>
      </c>
      <c r="S21" s="5">
        <v>1</v>
      </c>
      <c r="T21" s="5">
        <v>20.9</v>
      </c>
      <c r="U21" s="5"/>
      <c r="V21" s="5"/>
      <c r="W21" s="5"/>
      <c r="X21" s="5"/>
      <c r="Y21" s="5"/>
      <c r="Z21" s="5"/>
    </row>
    <row r="22" spans="1:26" ht="12.75" customHeight="1" x14ac:dyDescent="0.2">
      <c r="A22" s="5"/>
      <c r="B22" s="5">
        <v>1950</v>
      </c>
      <c r="C22" s="5">
        <v>4</v>
      </c>
      <c r="D22" s="5">
        <v>24.8</v>
      </c>
      <c r="E22" s="5">
        <v>26.4</v>
      </c>
      <c r="F22" s="5">
        <v>21.4</v>
      </c>
      <c r="G22" s="10">
        <f t="shared" si="0"/>
        <v>-5</v>
      </c>
      <c r="H22" s="10">
        <f t="shared" si="1"/>
        <v>1.5999999999999979</v>
      </c>
      <c r="I22" s="5"/>
      <c r="J22" s="5"/>
      <c r="K22" s="5"/>
      <c r="L22" s="5"/>
      <c r="M22" s="5"/>
      <c r="N22" s="5"/>
      <c r="O22" s="5"/>
      <c r="P22" s="5"/>
      <c r="Q22" s="5"/>
      <c r="R22" s="5">
        <v>1950</v>
      </c>
      <c r="S22" s="5">
        <v>1</v>
      </c>
      <c r="T22" s="5">
        <v>23.4</v>
      </c>
      <c r="U22" s="5"/>
      <c r="V22" s="5"/>
      <c r="W22" s="5"/>
      <c r="X22" s="5"/>
      <c r="Y22" s="5"/>
      <c r="Z22" s="5"/>
    </row>
    <row r="23" spans="1:26" ht="12.75" customHeight="1" x14ac:dyDescent="0.2">
      <c r="A23" s="5"/>
      <c r="B23" s="5">
        <v>1951</v>
      </c>
      <c r="C23" s="5">
        <v>4</v>
      </c>
      <c r="D23" s="5">
        <v>18.5</v>
      </c>
      <c r="E23" s="5">
        <v>21.4</v>
      </c>
      <c r="F23" s="5">
        <v>24.2</v>
      </c>
      <c r="G23" s="10">
        <f t="shared" si="0"/>
        <v>2.8000000000000007</v>
      </c>
      <c r="H23" s="10">
        <f t="shared" si="1"/>
        <v>2.8999999999999986</v>
      </c>
      <c r="I23" s="5"/>
      <c r="J23" s="5"/>
      <c r="K23" s="5"/>
      <c r="L23" s="5"/>
      <c r="M23" s="5"/>
      <c r="N23" s="5"/>
      <c r="O23" s="5"/>
      <c r="P23" s="5"/>
      <c r="Q23" s="5"/>
      <c r="R23" s="5">
        <v>1951</v>
      </c>
      <c r="S23" s="5">
        <v>1</v>
      </c>
      <c r="T23" s="5">
        <v>25.9</v>
      </c>
      <c r="U23" s="5"/>
      <c r="V23" s="5"/>
      <c r="W23" s="5"/>
      <c r="X23" s="5"/>
      <c r="Y23" s="5"/>
      <c r="Z23" s="5"/>
    </row>
    <row r="24" spans="1:26" ht="12.75" customHeight="1" x14ac:dyDescent="0.2">
      <c r="A24" s="5"/>
      <c r="B24" s="5">
        <v>1952</v>
      </c>
      <c r="C24" s="5">
        <v>4</v>
      </c>
      <c r="D24" s="5">
        <v>15.8</v>
      </c>
      <c r="E24" s="5">
        <v>17.100000000000001</v>
      </c>
      <c r="F24" s="5">
        <v>16.7</v>
      </c>
      <c r="G24" s="10">
        <f t="shared" si="0"/>
        <v>-0.40000000000000213</v>
      </c>
      <c r="H24" s="10">
        <f t="shared" si="1"/>
        <v>1.3000000000000007</v>
      </c>
      <c r="I24" s="5"/>
      <c r="J24" s="5"/>
      <c r="K24" s="5"/>
      <c r="L24" s="5"/>
      <c r="M24" s="5"/>
      <c r="N24" s="5"/>
      <c r="O24" s="5"/>
      <c r="P24" s="5"/>
      <c r="Q24" s="5"/>
      <c r="R24" s="5">
        <v>1952</v>
      </c>
      <c r="S24" s="5">
        <v>1</v>
      </c>
      <c r="T24" s="5">
        <v>12</v>
      </c>
      <c r="U24" s="5"/>
      <c r="V24" s="5"/>
      <c r="W24" s="5"/>
      <c r="X24" s="5"/>
      <c r="Y24" s="5"/>
      <c r="Z24" s="5"/>
    </row>
    <row r="25" spans="1:26" ht="12.75" customHeight="1" x14ac:dyDescent="0.2">
      <c r="A25" s="5"/>
      <c r="B25" s="5">
        <v>1953</v>
      </c>
      <c r="C25" s="5">
        <v>4</v>
      </c>
      <c r="D25" s="5">
        <v>24.5</v>
      </c>
      <c r="E25" s="5">
        <v>32</v>
      </c>
      <c r="F25" s="5">
        <v>32.1</v>
      </c>
      <c r="G25" s="10">
        <f t="shared" si="0"/>
        <v>0.10000000000000142</v>
      </c>
      <c r="H25" s="10">
        <f t="shared" si="1"/>
        <v>7.5</v>
      </c>
      <c r="I25" s="5"/>
      <c r="J25" s="5"/>
      <c r="K25" s="5"/>
      <c r="L25" s="5"/>
      <c r="M25" s="5"/>
      <c r="N25" s="5"/>
      <c r="O25" s="5"/>
      <c r="P25" s="5"/>
      <c r="Q25" s="5"/>
      <c r="R25" s="5">
        <v>1953</v>
      </c>
      <c r="S25" s="5">
        <v>1</v>
      </c>
      <c r="T25" s="5">
        <v>21.6</v>
      </c>
      <c r="U25" s="5"/>
      <c r="V25" s="5"/>
      <c r="W25" s="5"/>
      <c r="X25" s="5"/>
      <c r="Y25" s="5"/>
      <c r="Z25" s="5"/>
    </row>
    <row r="26" spans="1:26" ht="12.75" customHeight="1" x14ac:dyDescent="0.2">
      <c r="A26" s="5"/>
      <c r="B26" s="5">
        <v>1954</v>
      </c>
      <c r="C26" s="5">
        <v>4</v>
      </c>
      <c r="D26" s="5">
        <v>15.6</v>
      </c>
      <c r="E26" s="5">
        <v>12.5</v>
      </c>
      <c r="F26" s="5">
        <v>15.3</v>
      </c>
      <c r="G26" s="10">
        <f t="shared" si="0"/>
        <v>2.8000000000000007</v>
      </c>
      <c r="H26" s="10">
        <f t="shared" si="1"/>
        <v>-3.0999999999999996</v>
      </c>
      <c r="I26" s="5"/>
      <c r="J26" s="5"/>
      <c r="K26" s="5"/>
      <c r="L26" s="5"/>
      <c r="M26" s="5"/>
      <c r="N26" s="5"/>
      <c r="O26" s="5"/>
      <c r="P26" s="5"/>
      <c r="Q26" s="5"/>
      <c r="R26" s="5">
        <v>1954</v>
      </c>
      <c r="S26" s="5">
        <v>1</v>
      </c>
      <c r="T26" s="5">
        <v>15</v>
      </c>
      <c r="U26" s="5"/>
      <c r="V26" s="5"/>
      <c r="W26" s="5"/>
      <c r="X26" s="5"/>
      <c r="Y26" s="5"/>
      <c r="Z26" s="5"/>
    </row>
    <row r="27" spans="1:26" ht="12.75" customHeight="1" x14ac:dyDescent="0.2">
      <c r="A27" s="5"/>
      <c r="B27" s="5">
        <v>1955</v>
      </c>
      <c r="C27" s="5">
        <v>4</v>
      </c>
      <c r="D27" s="5">
        <v>8</v>
      </c>
      <c r="E27" s="5">
        <v>5.4</v>
      </c>
      <c r="F27" s="5">
        <v>2.5</v>
      </c>
      <c r="G27" s="10">
        <f t="shared" si="0"/>
        <v>-2.9000000000000004</v>
      </c>
      <c r="H27" s="10">
        <f t="shared" si="1"/>
        <v>-2.5999999999999996</v>
      </c>
      <c r="I27" s="5"/>
      <c r="J27" s="5"/>
      <c r="K27" s="5"/>
      <c r="L27" s="5"/>
      <c r="M27" s="5"/>
      <c r="N27" s="5"/>
      <c r="O27" s="5"/>
      <c r="P27" s="5"/>
      <c r="Q27" s="5"/>
      <c r="R27" s="5">
        <v>1955</v>
      </c>
      <c r="S27" s="5">
        <v>1</v>
      </c>
      <c r="T27" s="5">
        <v>3.3</v>
      </c>
      <c r="U27" s="5"/>
      <c r="V27" s="5"/>
      <c r="W27" s="5"/>
      <c r="X27" s="5"/>
      <c r="Y27" s="5"/>
      <c r="Z27" s="5"/>
    </row>
    <row r="28" spans="1:26" ht="12.75" customHeight="1" x14ac:dyDescent="0.2">
      <c r="A28" s="5"/>
      <c r="B28" s="5">
        <v>1956</v>
      </c>
      <c r="C28" s="5">
        <v>4</v>
      </c>
      <c r="D28" s="5">
        <v>19.2</v>
      </c>
      <c r="E28" s="5">
        <v>15.1</v>
      </c>
      <c r="F28" s="5">
        <v>15.6</v>
      </c>
      <c r="G28" s="10">
        <f t="shared" si="0"/>
        <v>0.5</v>
      </c>
      <c r="H28" s="10">
        <f t="shared" si="1"/>
        <v>-4.0999999999999996</v>
      </c>
      <c r="I28" s="5"/>
      <c r="J28" s="5"/>
      <c r="K28" s="5"/>
      <c r="L28" s="5"/>
      <c r="M28" s="5"/>
      <c r="N28" s="5"/>
      <c r="O28" s="5"/>
      <c r="P28" s="5"/>
      <c r="Q28" s="5"/>
      <c r="R28" s="5">
        <v>1956</v>
      </c>
      <c r="S28" s="5">
        <v>1</v>
      </c>
      <c r="T28" s="5">
        <v>12.3</v>
      </c>
      <c r="U28" s="5"/>
      <c r="V28" s="5"/>
      <c r="W28" s="5"/>
      <c r="X28" s="5"/>
      <c r="Y28" s="5"/>
      <c r="Z28" s="5"/>
    </row>
    <row r="29" spans="1:26" ht="12.75" customHeight="1" x14ac:dyDescent="0.2">
      <c r="A29" s="5"/>
      <c r="B29" s="5">
        <v>1957</v>
      </c>
      <c r="C29" s="5">
        <v>4</v>
      </c>
      <c r="D29" s="5">
        <v>15.3</v>
      </c>
      <c r="E29" s="5">
        <v>15.8</v>
      </c>
      <c r="F29" s="5">
        <v>17</v>
      </c>
      <c r="G29" s="10">
        <f t="shared" si="0"/>
        <v>1.1999999999999993</v>
      </c>
      <c r="H29" s="10">
        <f t="shared" si="1"/>
        <v>0.5</v>
      </c>
      <c r="I29" s="5"/>
      <c r="J29" s="5"/>
      <c r="K29" s="5"/>
      <c r="L29" s="5"/>
      <c r="M29" s="5"/>
      <c r="N29" s="5"/>
      <c r="O29" s="5"/>
      <c r="P29" s="5"/>
      <c r="Q29" s="5"/>
      <c r="R29" s="5">
        <v>1957</v>
      </c>
      <c r="S29" s="5">
        <v>1</v>
      </c>
      <c r="T29" s="5">
        <v>20.8</v>
      </c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>
        <v>1958</v>
      </c>
      <c r="C30" s="5">
        <v>4</v>
      </c>
      <c r="D30" s="5">
        <v>24.2</v>
      </c>
      <c r="E30" s="5">
        <v>36.9</v>
      </c>
      <c r="F30" s="5">
        <v>35.700000000000003</v>
      </c>
      <c r="G30" s="10">
        <f t="shared" si="0"/>
        <v>-1.1999999999999957</v>
      </c>
      <c r="H30" s="10">
        <f t="shared" si="1"/>
        <v>12.7</v>
      </c>
      <c r="I30" s="5"/>
      <c r="J30" s="5"/>
      <c r="K30" s="5"/>
      <c r="L30" s="5"/>
      <c r="M30" s="5"/>
      <c r="N30" s="5"/>
      <c r="O30" s="5"/>
      <c r="P30" s="5"/>
      <c r="Q30" s="5"/>
      <c r="R30" s="5">
        <v>1958</v>
      </c>
      <c r="S30" s="5">
        <v>1</v>
      </c>
      <c r="T30" s="5">
        <v>37.5</v>
      </c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>
        <v>1959</v>
      </c>
      <c r="C31" s="5">
        <v>4</v>
      </c>
      <c r="D31" s="5">
        <v>27</v>
      </c>
      <c r="E31" s="5">
        <v>39.5</v>
      </c>
      <c r="F31" s="5">
        <v>39.4</v>
      </c>
      <c r="G31" s="10">
        <f t="shared" si="0"/>
        <v>-0.10000000000000142</v>
      </c>
      <c r="H31" s="10">
        <f t="shared" si="1"/>
        <v>12.5</v>
      </c>
      <c r="I31" s="5"/>
      <c r="J31" s="5"/>
      <c r="K31" s="5"/>
      <c r="L31" s="5"/>
      <c r="M31" s="5"/>
      <c r="N31" s="5"/>
      <c r="O31" s="5"/>
      <c r="P31" s="5"/>
      <c r="Q31" s="5"/>
      <c r="R31" s="5">
        <v>1959</v>
      </c>
      <c r="S31" s="5">
        <v>1</v>
      </c>
      <c r="T31" s="5">
        <v>44.5</v>
      </c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>
        <v>1960</v>
      </c>
      <c r="C32" s="5">
        <v>4</v>
      </c>
      <c r="D32" s="5">
        <v>29.8</v>
      </c>
      <c r="E32" s="5">
        <v>34</v>
      </c>
      <c r="F32" s="5">
        <v>35.200000000000003</v>
      </c>
      <c r="G32" s="10">
        <f t="shared" si="0"/>
        <v>1.2000000000000028</v>
      </c>
      <c r="H32" s="10">
        <f t="shared" si="1"/>
        <v>4.1999999999999993</v>
      </c>
      <c r="I32" s="5"/>
      <c r="J32" s="5"/>
      <c r="K32" s="5"/>
      <c r="L32" s="5"/>
      <c r="M32" s="5"/>
      <c r="N32" s="5"/>
      <c r="O32" s="5"/>
      <c r="P32" s="5"/>
      <c r="Q32" s="5"/>
      <c r="R32" s="5">
        <v>1960</v>
      </c>
      <c r="S32" s="5">
        <v>1</v>
      </c>
      <c r="T32" s="5">
        <v>21.9</v>
      </c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>
        <v>1961</v>
      </c>
      <c r="C33" s="5">
        <v>4</v>
      </c>
      <c r="D33" s="5">
        <v>17.5</v>
      </c>
      <c r="E33" s="5">
        <v>26.1</v>
      </c>
      <c r="F33" s="5">
        <v>27.6</v>
      </c>
      <c r="G33" s="10">
        <f t="shared" si="0"/>
        <v>1.5</v>
      </c>
      <c r="H33" s="10">
        <f t="shared" si="1"/>
        <v>8.6000000000000014</v>
      </c>
      <c r="I33" s="5"/>
      <c r="J33" s="5"/>
      <c r="K33" s="5"/>
      <c r="L33" s="5"/>
      <c r="M33" s="5"/>
      <c r="N33" s="5"/>
      <c r="O33" s="5"/>
      <c r="P33" s="5"/>
      <c r="Q33" s="5"/>
      <c r="R33" s="5">
        <v>1961</v>
      </c>
      <c r="S33" s="5">
        <v>1</v>
      </c>
      <c r="T33" s="5">
        <v>33.6</v>
      </c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>
        <v>1962</v>
      </c>
      <c r="C34" s="5">
        <v>4</v>
      </c>
      <c r="D34" s="5">
        <v>18.899999999999999</v>
      </c>
      <c r="E34" s="5">
        <v>28.5</v>
      </c>
      <c r="F34" s="5">
        <v>27</v>
      </c>
      <c r="G34" s="10">
        <f t="shared" ref="G34:G65" si="2">F34-E34</f>
        <v>-1.5</v>
      </c>
      <c r="H34" s="10">
        <f t="shared" ref="H34:H65" si="3">E34-D34</f>
        <v>9.6000000000000014</v>
      </c>
      <c r="I34" s="5"/>
      <c r="J34" s="5"/>
      <c r="K34" s="5"/>
      <c r="L34" s="5"/>
      <c r="M34" s="5"/>
      <c r="N34" s="5"/>
      <c r="O34" s="5"/>
      <c r="P34" s="5"/>
      <c r="Q34" s="5"/>
      <c r="R34" s="5">
        <v>1962</v>
      </c>
      <c r="S34" s="5">
        <v>1</v>
      </c>
      <c r="T34" s="5">
        <v>24.6</v>
      </c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>
        <v>1963</v>
      </c>
      <c r="C35" s="5">
        <v>4</v>
      </c>
      <c r="D35" s="5">
        <v>22.7</v>
      </c>
      <c r="E35" s="5">
        <v>41.5</v>
      </c>
      <c r="F35" s="5">
        <v>32.299999999999997</v>
      </c>
      <c r="G35" s="10">
        <f t="shared" si="2"/>
        <v>-9.2000000000000028</v>
      </c>
      <c r="H35" s="10">
        <f t="shared" si="3"/>
        <v>18.8</v>
      </c>
      <c r="I35" s="5"/>
      <c r="J35" s="5"/>
      <c r="K35" s="5"/>
      <c r="L35" s="5"/>
      <c r="M35" s="5"/>
      <c r="N35" s="5"/>
      <c r="O35" s="5"/>
      <c r="P35" s="5"/>
      <c r="Q35" s="5"/>
      <c r="R35" s="5">
        <v>1963</v>
      </c>
      <c r="S35" s="5">
        <v>1</v>
      </c>
      <c r="T35" s="5">
        <v>37.9</v>
      </c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>
        <v>1964</v>
      </c>
      <c r="C36" s="5">
        <v>4</v>
      </c>
      <c r="D36" s="5">
        <v>17</v>
      </c>
      <c r="E36" s="5">
        <v>20.7</v>
      </c>
      <c r="F36" s="5">
        <v>22.2</v>
      </c>
      <c r="G36" s="10">
        <f t="shared" si="2"/>
        <v>1.5</v>
      </c>
      <c r="H36" s="10">
        <f t="shared" si="3"/>
        <v>3.6999999999999993</v>
      </c>
      <c r="I36" s="5"/>
      <c r="J36" s="5"/>
      <c r="K36" s="5"/>
      <c r="L36" s="5"/>
      <c r="M36" s="5"/>
      <c r="N36" s="5"/>
      <c r="O36" s="5"/>
      <c r="P36" s="5"/>
      <c r="Q36" s="5"/>
      <c r="R36" s="5">
        <v>1964</v>
      </c>
      <c r="S36" s="5">
        <v>1</v>
      </c>
      <c r="T36" s="5">
        <v>10.1</v>
      </c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>
        <v>1965</v>
      </c>
      <c r="C37" s="5">
        <v>4</v>
      </c>
      <c r="D37" s="5">
        <v>25.8</v>
      </c>
      <c r="E37" s="5">
        <v>30.7</v>
      </c>
      <c r="F37" s="5">
        <v>29.9</v>
      </c>
      <c r="G37" s="10">
        <f t="shared" si="2"/>
        <v>-0.80000000000000071</v>
      </c>
      <c r="H37" s="10">
        <f t="shared" si="3"/>
        <v>4.8999999999999986</v>
      </c>
      <c r="I37" s="5"/>
      <c r="J37" s="5"/>
      <c r="K37" s="5"/>
      <c r="L37" s="5"/>
      <c r="M37" s="5"/>
      <c r="N37" s="5"/>
      <c r="O37" s="5"/>
      <c r="P37" s="5"/>
      <c r="Q37" s="5"/>
      <c r="R37" s="5">
        <v>1965</v>
      </c>
      <c r="S37" s="5">
        <v>1</v>
      </c>
      <c r="T37" s="5">
        <v>40.200000000000003</v>
      </c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>
        <v>1966</v>
      </c>
      <c r="C38" s="5">
        <v>4</v>
      </c>
      <c r="D38" s="5">
        <v>25.2</v>
      </c>
      <c r="E38" s="5">
        <v>49.3</v>
      </c>
      <c r="F38" s="5">
        <v>34.5</v>
      </c>
      <c r="G38" s="10">
        <f t="shared" si="2"/>
        <v>-14.799999999999997</v>
      </c>
      <c r="H38" s="10">
        <f t="shared" si="3"/>
        <v>24.099999999999998</v>
      </c>
      <c r="I38" s="5"/>
      <c r="J38" s="5"/>
      <c r="K38" s="5"/>
      <c r="L38" s="5"/>
      <c r="M38" s="5"/>
      <c r="N38" s="5"/>
      <c r="O38" s="5"/>
      <c r="P38" s="5"/>
      <c r="Q38" s="5"/>
      <c r="R38" s="5">
        <v>1966</v>
      </c>
      <c r="S38" s="5">
        <v>1</v>
      </c>
      <c r="T38" s="5">
        <v>37.1</v>
      </c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>
        <v>1967</v>
      </c>
      <c r="C39" s="5">
        <v>4</v>
      </c>
      <c r="D39" s="5">
        <v>6.5</v>
      </c>
      <c r="E39" s="5">
        <v>10.1</v>
      </c>
      <c r="F39" s="5">
        <v>9.9</v>
      </c>
      <c r="G39" s="10">
        <f t="shared" si="2"/>
        <v>-0.19999999999999929</v>
      </c>
      <c r="H39" s="10">
        <f t="shared" si="3"/>
        <v>3.5999999999999996</v>
      </c>
      <c r="I39" s="5"/>
      <c r="J39" s="5"/>
      <c r="K39" s="5"/>
      <c r="L39" s="5"/>
      <c r="M39" s="5"/>
      <c r="N39" s="5"/>
      <c r="O39" s="5"/>
      <c r="P39" s="5"/>
      <c r="Q39" s="5"/>
      <c r="R39" s="5">
        <v>1967</v>
      </c>
      <c r="S39" s="5">
        <v>1</v>
      </c>
      <c r="T39" s="5">
        <v>11.7</v>
      </c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>
        <v>1968</v>
      </c>
      <c r="C40" s="5">
        <v>4</v>
      </c>
      <c r="D40" s="5">
        <v>13.6</v>
      </c>
      <c r="E40" s="5">
        <v>23.5</v>
      </c>
      <c r="F40" s="5">
        <v>23.8</v>
      </c>
      <c r="G40" s="10">
        <f t="shared" si="2"/>
        <v>0.30000000000000071</v>
      </c>
      <c r="H40" s="10">
        <f t="shared" si="3"/>
        <v>9.9</v>
      </c>
      <c r="I40" s="5"/>
      <c r="J40" s="5"/>
      <c r="K40" s="5"/>
      <c r="L40" s="5"/>
      <c r="M40" s="5"/>
      <c r="N40" s="5"/>
      <c r="O40" s="5"/>
      <c r="P40" s="5"/>
      <c r="Q40" s="5"/>
      <c r="R40" s="5">
        <v>1968</v>
      </c>
      <c r="S40" s="5">
        <v>1</v>
      </c>
      <c r="T40" s="5">
        <v>16.100000000000001</v>
      </c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>
        <v>1969</v>
      </c>
      <c r="C41" s="5">
        <v>4</v>
      </c>
      <c r="D41" s="5">
        <v>12.5</v>
      </c>
      <c r="E41" s="5">
        <v>25.4</v>
      </c>
      <c r="F41" s="5">
        <v>27.1</v>
      </c>
      <c r="G41" s="10">
        <f t="shared" si="2"/>
        <v>1.7000000000000028</v>
      </c>
      <c r="H41" s="10">
        <f t="shared" si="3"/>
        <v>12.899999999999999</v>
      </c>
      <c r="I41" s="5"/>
      <c r="J41" s="5"/>
      <c r="K41" s="5"/>
      <c r="L41" s="5"/>
      <c r="M41" s="5"/>
      <c r="N41" s="5"/>
      <c r="O41" s="5"/>
      <c r="P41" s="5"/>
      <c r="Q41" s="5"/>
      <c r="R41" s="5">
        <v>1969</v>
      </c>
      <c r="S41" s="5">
        <v>1</v>
      </c>
      <c r="T41" s="5">
        <v>20.8</v>
      </c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>
        <v>1970</v>
      </c>
      <c r="C42" s="5">
        <v>4</v>
      </c>
      <c r="D42" s="5">
        <v>20.8</v>
      </c>
      <c r="E42" s="5">
        <v>23.5</v>
      </c>
      <c r="F42" s="5">
        <v>31</v>
      </c>
      <c r="G42" s="10">
        <f t="shared" si="2"/>
        <v>7.5</v>
      </c>
      <c r="H42" s="10">
        <f t="shared" si="3"/>
        <v>2.6999999999999993</v>
      </c>
      <c r="I42" s="5"/>
      <c r="J42" s="5"/>
      <c r="K42" s="5"/>
      <c r="L42" s="5"/>
      <c r="M42" s="5"/>
      <c r="N42" s="5"/>
      <c r="O42" s="5"/>
      <c r="P42" s="5"/>
      <c r="Q42" s="5"/>
      <c r="R42" s="5">
        <v>1970</v>
      </c>
      <c r="S42" s="5">
        <v>1</v>
      </c>
      <c r="T42" s="5">
        <v>24.6</v>
      </c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>
        <v>1971</v>
      </c>
      <c r="C43" s="5">
        <v>4</v>
      </c>
      <c r="D43" s="5">
        <v>33.1</v>
      </c>
      <c r="E43" s="5">
        <v>36.200000000000003</v>
      </c>
      <c r="F43" s="5">
        <v>29.6</v>
      </c>
      <c r="G43" s="10">
        <f t="shared" si="2"/>
        <v>-6.6000000000000014</v>
      </c>
      <c r="H43" s="10">
        <f t="shared" si="3"/>
        <v>3.1000000000000014</v>
      </c>
      <c r="I43" s="5"/>
      <c r="J43" s="5"/>
      <c r="K43" s="5"/>
      <c r="L43" s="5"/>
      <c r="M43" s="5"/>
      <c r="N43" s="5"/>
      <c r="O43" s="5"/>
      <c r="P43" s="5"/>
      <c r="Q43" s="5"/>
      <c r="R43" s="5">
        <v>1971</v>
      </c>
      <c r="S43" s="5">
        <v>1</v>
      </c>
      <c r="T43" s="5">
        <v>29.1</v>
      </c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>
        <v>1972</v>
      </c>
      <c r="C44" s="5">
        <v>4</v>
      </c>
      <c r="D44" s="5">
        <v>14.6</v>
      </c>
      <c r="E44" s="5">
        <v>38.9</v>
      </c>
      <c r="F44" s="5">
        <v>37.1</v>
      </c>
      <c r="G44" s="10">
        <f t="shared" si="2"/>
        <v>-1.7999999999999972</v>
      </c>
      <c r="H44" s="10">
        <f t="shared" si="3"/>
        <v>24.299999999999997</v>
      </c>
      <c r="I44" s="5"/>
      <c r="J44" s="5"/>
      <c r="K44" s="5"/>
      <c r="L44" s="5"/>
      <c r="M44" s="5"/>
      <c r="N44" s="5"/>
      <c r="O44" s="5"/>
      <c r="P44" s="5"/>
      <c r="Q44" s="5"/>
      <c r="R44" s="5">
        <v>1972</v>
      </c>
      <c r="S44" s="5">
        <v>1</v>
      </c>
      <c r="T44" s="5">
        <v>33.6</v>
      </c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>
        <v>1973</v>
      </c>
      <c r="C45" s="5">
        <v>4</v>
      </c>
      <c r="D45" s="5">
        <v>17.399999999999999</v>
      </c>
      <c r="E45" s="5">
        <v>44.1</v>
      </c>
      <c r="F45" s="5">
        <v>43.3</v>
      </c>
      <c r="G45" s="10">
        <f t="shared" si="2"/>
        <v>-0.80000000000000426</v>
      </c>
      <c r="H45" s="10">
        <f t="shared" si="3"/>
        <v>26.700000000000003</v>
      </c>
      <c r="I45" s="5"/>
      <c r="J45" s="5"/>
      <c r="K45" s="5"/>
      <c r="L45" s="5"/>
      <c r="M45" s="5"/>
      <c r="N45" s="5"/>
      <c r="O45" s="5"/>
      <c r="P45" s="5"/>
      <c r="Q45" s="5"/>
      <c r="R45" s="5">
        <v>1973</v>
      </c>
      <c r="S45" s="5">
        <v>1</v>
      </c>
      <c r="T45" s="5">
        <v>42.1</v>
      </c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>
        <v>1974</v>
      </c>
      <c r="C46" s="5">
        <v>4</v>
      </c>
      <c r="D46" s="5">
        <v>14.3</v>
      </c>
      <c r="E46" s="5">
        <v>38.799999999999997</v>
      </c>
      <c r="F46" s="5">
        <v>30.4</v>
      </c>
      <c r="G46" s="10">
        <f t="shared" si="2"/>
        <v>-8.3999999999999986</v>
      </c>
      <c r="H46" s="10">
        <f t="shared" si="3"/>
        <v>24.499999999999996</v>
      </c>
      <c r="I46" s="5"/>
      <c r="J46" s="5"/>
      <c r="K46" s="5"/>
      <c r="L46" s="5"/>
      <c r="M46" s="5"/>
      <c r="N46" s="5"/>
      <c r="O46" s="5"/>
      <c r="P46" s="5"/>
      <c r="Q46" s="5"/>
      <c r="R46" s="5">
        <v>1974</v>
      </c>
      <c r="S46" s="5">
        <v>1</v>
      </c>
      <c r="T46" s="5">
        <v>34.4</v>
      </c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>
        <v>1975</v>
      </c>
      <c r="C47" s="5">
        <v>4</v>
      </c>
      <c r="D47" s="5">
        <v>16.2</v>
      </c>
      <c r="E47" s="5">
        <v>51.4</v>
      </c>
      <c r="F47" s="5">
        <v>47.8</v>
      </c>
      <c r="G47" s="10">
        <f t="shared" si="2"/>
        <v>-3.6000000000000014</v>
      </c>
      <c r="H47" s="10">
        <f t="shared" si="3"/>
        <v>35.200000000000003</v>
      </c>
      <c r="I47" s="5"/>
      <c r="J47" s="5"/>
      <c r="K47" s="5"/>
      <c r="L47" s="5"/>
      <c r="M47" s="5"/>
      <c r="N47" s="5"/>
      <c r="O47" s="5"/>
      <c r="P47" s="5"/>
      <c r="Q47" s="5"/>
      <c r="R47" s="5">
        <v>1975</v>
      </c>
      <c r="S47" s="5">
        <v>1</v>
      </c>
      <c r="T47" s="5">
        <v>46.7</v>
      </c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>
        <v>1976</v>
      </c>
      <c r="C48" s="5">
        <v>4</v>
      </c>
      <c r="D48" s="5">
        <v>19.600000000000001</v>
      </c>
      <c r="E48" s="5">
        <v>45.6</v>
      </c>
      <c r="F48" s="5">
        <v>45.3</v>
      </c>
      <c r="G48" s="10">
        <f t="shared" si="2"/>
        <v>-0.30000000000000426</v>
      </c>
      <c r="H48" s="10">
        <f t="shared" si="3"/>
        <v>26</v>
      </c>
      <c r="I48" s="5"/>
      <c r="J48" s="5"/>
      <c r="K48" s="5"/>
      <c r="L48" s="5"/>
      <c r="M48" s="5"/>
      <c r="N48" s="5"/>
      <c r="O48" s="5"/>
      <c r="P48" s="5"/>
      <c r="Q48" s="5"/>
      <c r="R48" s="5">
        <v>1976</v>
      </c>
      <c r="S48" s="5">
        <v>1</v>
      </c>
      <c r="T48" s="5">
        <v>42.3</v>
      </c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>
        <v>1977</v>
      </c>
      <c r="C49" s="5">
        <v>4</v>
      </c>
      <c r="D49" s="5">
        <v>25.8</v>
      </c>
      <c r="E49" s="5">
        <v>32.299999999999997</v>
      </c>
      <c r="F49" s="5">
        <v>23.8</v>
      </c>
      <c r="G49" s="10">
        <f t="shared" si="2"/>
        <v>-8.4999999999999964</v>
      </c>
      <c r="H49" s="10">
        <f t="shared" si="3"/>
        <v>6.4999999999999964</v>
      </c>
      <c r="I49" s="5"/>
      <c r="J49" s="5"/>
      <c r="K49" s="5"/>
      <c r="L49" s="5"/>
      <c r="M49" s="5"/>
      <c r="N49" s="5"/>
      <c r="O49" s="5"/>
      <c r="P49" s="5"/>
      <c r="Q49" s="5"/>
      <c r="R49" s="5">
        <v>1977</v>
      </c>
      <c r="S49" s="5">
        <v>1</v>
      </c>
      <c r="T49" s="5">
        <v>12.7</v>
      </c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>
        <v>1978</v>
      </c>
      <c r="C50" s="5">
        <v>4</v>
      </c>
      <c r="D50" s="5">
        <v>16.899999999999999</v>
      </c>
      <c r="E50" s="5">
        <v>32.200000000000003</v>
      </c>
      <c r="F50" s="5">
        <v>33.700000000000003</v>
      </c>
      <c r="G50" s="10">
        <f t="shared" si="2"/>
        <v>1.5</v>
      </c>
      <c r="H50" s="10">
        <f t="shared" si="3"/>
        <v>15.300000000000004</v>
      </c>
      <c r="I50" s="5"/>
      <c r="J50" s="5"/>
      <c r="K50" s="5"/>
      <c r="L50" s="5"/>
      <c r="M50" s="5"/>
      <c r="N50" s="5"/>
      <c r="O50" s="5"/>
      <c r="P50" s="5"/>
      <c r="Q50" s="5"/>
      <c r="R50" s="5">
        <v>1978</v>
      </c>
      <c r="S50" s="5">
        <v>1</v>
      </c>
      <c r="T50" s="5">
        <v>27.2</v>
      </c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>
        <v>1979</v>
      </c>
      <c r="C51" s="5">
        <v>4</v>
      </c>
      <c r="D51" s="5">
        <v>39.5</v>
      </c>
      <c r="E51" s="5">
        <v>52.6</v>
      </c>
      <c r="F51" s="5">
        <v>50.3</v>
      </c>
      <c r="G51" s="10">
        <f t="shared" si="2"/>
        <v>-2.3000000000000043</v>
      </c>
      <c r="H51" s="10">
        <f t="shared" si="3"/>
        <v>13.100000000000001</v>
      </c>
      <c r="I51" s="5"/>
      <c r="J51" s="5"/>
      <c r="K51" s="5"/>
      <c r="L51" s="5"/>
      <c r="M51" s="5"/>
      <c r="N51" s="5"/>
      <c r="O51" s="5"/>
      <c r="P51" s="5"/>
      <c r="Q51" s="5"/>
      <c r="R51" s="5">
        <v>1979</v>
      </c>
      <c r="S51" s="5">
        <v>1</v>
      </c>
      <c r="T51" s="5">
        <v>49.3</v>
      </c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>
        <v>1980</v>
      </c>
      <c r="C52" s="5">
        <v>4</v>
      </c>
      <c r="D52" s="5">
        <v>33.4</v>
      </c>
      <c r="E52" s="5">
        <v>43</v>
      </c>
      <c r="F52" s="5">
        <v>37</v>
      </c>
      <c r="G52" s="10">
        <f t="shared" si="2"/>
        <v>-6</v>
      </c>
      <c r="H52" s="10">
        <f t="shared" si="3"/>
        <v>9.6000000000000014</v>
      </c>
      <c r="I52" s="5"/>
      <c r="J52" s="5"/>
      <c r="K52" s="5"/>
      <c r="L52" s="5"/>
      <c r="M52" s="5"/>
      <c r="N52" s="5"/>
      <c r="O52" s="5"/>
      <c r="P52" s="5"/>
      <c r="Q52" s="5"/>
      <c r="R52" s="5">
        <v>1980</v>
      </c>
      <c r="S52" s="5">
        <v>1</v>
      </c>
      <c r="T52" s="5">
        <v>43.8</v>
      </c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>
        <v>1981</v>
      </c>
      <c r="C53" s="5">
        <v>4</v>
      </c>
      <c r="D53" s="5">
        <v>19.5</v>
      </c>
      <c r="E53" s="5">
        <v>38.299999999999997</v>
      </c>
      <c r="F53" s="5">
        <v>32.6</v>
      </c>
      <c r="G53" s="10">
        <f t="shared" si="2"/>
        <v>-5.6999999999999957</v>
      </c>
      <c r="H53" s="10">
        <f t="shared" si="3"/>
        <v>18.799999999999997</v>
      </c>
      <c r="I53" s="5"/>
      <c r="J53" s="5"/>
      <c r="K53" s="5"/>
      <c r="L53" s="5"/>
      <c r="M53" s="5"/>
      <c r="N53" s="5"/>
      <c r="O53" s="5"/>
      <c r="P53" s="5"/>
      <c r="Q53" s="5"/>
      <c r="R53" s="5">
        <v>1981</v>
      </c>
      <c r="S53" s="5">
        <v>1</v>
      </c>
      <c r="T53" s="5">
        <v>39.200000000000003</v>
      </c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>
        <v>1982</v>
      </c>
      <c r="C54" s="5">
        <v>4</v>
      </c>
      <c r="D54" s="5">
        <v>30.9</v>
      </c>
      <c r="E54" s="5">
        <v>32.200000000000003</v>
      </c>
      <c r="F54" s="5">
        <v>40.299999999999997</v>
      </c>
      <c r="G54" s="10">
        <f t="shared" si="2"/>
        <v>8.0999999999999943</v>
      </c>
      <c r="H54" s="10">
        <f t="shared" si="3"/>
        <v>1.3000000000000043</v>
      </c>
      <c r="I54" s="5"/>
      <c r="J54" s="5"/>
      <c r="K54" s="5"/>
      <c r="L54" s="5"/>
      <c r="M54" s="5"/>
      <c r="N54" s="5"/>
      <c r="O54" s="5"/>
      <c r="P54" s="5"/>
      <c r="Q54" s="5"/>
      <c r="R54" s="5">
        <v>1982</v>
      </c>
      <c r="S54" s="5">
        <v>1</v>
      </c>
      <c r="T54" s="5">
        <v>45.7</v>
      </c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>
        <v>1983</v>
      </c>
      <c r="C55" s="5">
        <v>4</v>
      </c>
      <c r="D55" s="5">
        <v>17.100000000000001</v>
      </c>
      <c r="E55" s="5">
        <v>27.9</v>
      </c>
      <c r="F55" s="5">
        <v>25.4</v>
      </c>
      <c r="G55" s="10">
        <f t="shared" si="2"/>
        <v>-2.5</v>
      </c>
      <c r="H55" s="10">
        <f t="shared" si="3"/>
        <v>10.799999999999997</v>
      </c>
      <c r="I55" s="5"/>
      <c r="J55" s="5"/>
      <c r="K55" s="5"/>
      <c r="L55" s="5"/>
      <c r="M55" s="5"/>
      <c r="N55" s="5"/>
      <c r="O55" s="5"/>
      <c r="P55" s="5"/>
      <c r="Q55" s="5"/>
      <c r="R55" s="5">
        <v>1983</v>
      </c>
      <c r="S55" s="5">
        <v>1</v>
      </c>
      <c r="T55" s="5">
        <v>30.1</v>
      </c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>
        <v>1984</v>
      </c>
      <c r="C56" s="5">
        <v>4</v>
      </c>
      <c r="D56" s="5">
        <v>29.6</v>
      </c>
      <c r="E56" s="5">
        <v>31.8</v>
      </c>
      <c r="F56" s="5">
        <v>32.6</v>
      </c>
      <c r="G56" s="10">
        <f t="shared" si="2"/>
        <v>0.80000000000000071</v>
      </c>
      <c r="H56" s="10">
        <f t="shared" si="3"/>
        <v>2.1999999999999993</v>
      </c>
      <c r="I56" s="5"/>
      <c r="J56" s="5"/>
      <c r="K56" s="5"/>
      <c r="L56" s="5"/>
      <c r="M56" s="5"/>
      <c r="N56" s="5"/>
      <c r="O56" s="5"/>
      <c r="P56" s="5"/>
      <c r="Q56" s="5"/>
      <c r="R56" s="5">
        <v>1984</v>
      </c>
      <c r="S56" s="5">
        <v>1</v>
      </c>
      <c r="T56" s="5">
        <v>44</v>
      </c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>
        <v>1985</v>
      </c>
      <c r="C57" s="5">
        <v>4</v>
      </c>
      <c r="D57" s="5">
        <v>11</v>
      </c>
      <c r="E57" s="5">
        <v>22.2</v>
      </c>
      <c r="F57" s="5">
        <v>23.4</v>
      </c>
      <c r="G57" s="10">
        <f t="shared" si="2"/>
        <v>1.1999999999999993</v>
      </c>
      <c r="H57" s="10">
        <f t="shared" si="3"/>
        <v>11.2</v>
      </c>
      <c r="I57" s="5"/>
      <c r="J57" s="5"/>
      <c r="K57" s="5"/>
      <c r="L57" s="5"/>
      <c r="M57" s="5"/>
      <c r="N57" s="5"/>
      <c r="O57" s="5"/>
      <c r="P57" s="5"/>
      <c r="Q57" s="5"/>
      <c r="R57" s="5">
        <v>1985</v>
      </c>
      <c r="S57" s="5">
        <v>1</v>
      </c>
      <c r="T57" s="5">
        <v>30.5</v>
      </c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>
        <v>1986</v>
      </c>
      <c r="C58" s="5">
        <v>4</v>
      </c>
      <c r="D58" s="5">
        <v>13.5</v>
      </c>
      <c r="E58" s="5">
        <v>13.2</v>
      </c>
      <c r="F58" s="5">
        <v>21.3</v>
      </c>
      <c r="G58" s="10">
        <f t="shared" si="2"/>
        <v>8.1000000000000014</v>
      </c>
      <c r="H58" s="10">
        <f t="shared" si="3"/>
        <v>-0.30000000000000071</v>
      </c>
      <c r="I58" s="5"/>
      <c r="J58" s="5"/>
      <c r="K58" s="5"/>
      <c r="L58" s="5"/>
      <c r="M58" s="5"/>
      <c r="N58" s="5"/>
      <c r="O58" s="5"/>
      <c r="P58" s="5"/>
      <c r="Q58" s="5"/>
      <c r="R58" s="5">
        <v>1986</v>
      </c>
      <c r="S58" s="5">
        <v>1</v>
      </c>
      <c r="T58" s="5">
        <v>18.2</v>
      </c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>
        <v>1987</v>
      </c>
      <c r="C59" s="5">
        <v>4</v>
      </c>
      <c r="D59" s="5">
        <v>12.4</v>
      </c>
      <c r="E59" s="5">
        <v>11.7</v>
      </c>
      <c r="F59" s="5">
        <v>12.3</v>
      </c>
      <c r="G59" s="10">
        <f t="shared" si="2"/>
        <v>0.60000000000000142</v>
      </c>
      <c r="H59" s="10">
        <f t="shared" si="3"/>
        <v>-0.70000000000000107</v>
      </c>
      <c r="I59" s="5"/>
      <c r="J59" s="5"/>
      <c r="K59" s="5"/>
      <c r="L59" s="5"/>
      <c r="M59" s="5"/>
      <c r="N59" s="5"/>
      <c r="O59" s="5"/>
      <c r="P59" s="5"/>
      <c r="Q59" s="5"/>
      <c r="R59" s="5">
        <v>1987</v>
      </c>
      <c r="S59" s="5">
        <v>1</v>
      </c>
      <c r="T59" s="5">
        <v>13.2</v>
      </c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>
        <v>1988</v>
      </c>
      <c r="C60" s="5">
        <v>4</v>
      </c>
      <c r="D60" s="5">
        <v>16</v>
      </c>
      <c r="E60" s="5">
        <v>25</v>
      </c>
      <c r="F60" s="5">
        <v>29.7</v>
      </c>
      <c r="G60" s="10">
        <f t="shared" si="2"/>
        <v>4.6999999999999993</v>
      </c>
      <c r="H60" s="10">
        <f t="shared" si="3"/>
        <v>9</v>
      </c>
      <c r="I60" s="5"/>
      <c r="J60" s="5"/>
      <c r="K60" s="5"/>
      <c r="L60" s="5"/>
      <c r="M60" s="5"/>
      <c r="N60" s="5"/>
      <c r="O60" s="5"/>
      <c r="P60" s="5"/>
      <c r="Q60" s="5"/>
      <c r="R60" s="5">
        <v>1988</v>
      </c>
      <c r="S60" s="5">
        <v>1</v>
      </c>
      <c r="T60" s="5">
        <v>30.6</v>
      </c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>
        <v>1989</v>
      </c>
      <c r="C61" s="5">
        <v>4</v>
      </c>
      <c r="D61" s="5">
        <v>16.8</v>
      </c>
      <c r="E61" s="5">
        <v>16.3</v>
      </c>
      <c r="F61" s="5">
        <v>25.07</v>
      </c>
      <c r="G61" s="10">
        <f t="shared" si="2"/>
        <v>8.77</v>
      </c>
      <c r="H61" s="10">
        <f t="shared" si="3"/>
        <v>-0.5</v>
      </c>
      <c r="I61" s="5"/>
      <c r="J61" s="5"/>
      <c r="K61" s="5"/>
      <c r="L61" s="5"/>
      <c r="M61" s="5"/>
      <c r="N61" s="5"/>
      <c r="O61" s="5"/>
      <c r="P61" s="5"/>
      <c r="Q61" s="5"/>
      <c r="R61" s="5">
        <v>1989</v>
      </c>
      <c r="S61" s="5">
        <v>1</v>
      </c>
      <c r="T61" s="5">
        <v>25.9</v>
      </c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>
        <v>1990</v>
      </c>
      <c r="C62" s="5">
        <v>4</v>
      </c>
      <c r="D62" s="5">
        <v>18.399999999999999</v>
      </c>
      <c r="E62" s="5">
        <v>31.9</v>
      </c>
      <c r="F62" s="5">
        <v>32.200000000000003</v>
      </c>
      <c r="G62" s="10">
        <f t="shared" si="2"/>
        <v>0.30000000000000426</v>
      </c>
      <c r="H62" s="10">
        <f t="shared" si="3"/>
        <v>13.5</v>
      </c>
      <c r="I62" s="5"/>
      <c r="J62" s="5"/>
      <c r="K62" s="5"/>
      <c r="L62" s="5"/>
      <c r="M62" s="5"/>
      <c r="N62" s="5"/>
      <c r="O62" s="5"/>
      <c r="P62" s="5"/>
      <c r="Q62" s="5"/>
      <c r="R62" s="5">
        <v>1990</v>
      </c>
      <c r="S62" s="5">
        <v>1</v>
      </c>
      <c r="T62" s="5">
        <v>34.6</v>
      </c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>
        <v>1991</v>
      </c>
      <c r="C63" s="5">
        <v>4</v>
      </c>
      <c r="D63" s="5">
        <v>15.8</v>
      </c>
      <c r="E63" s="5">
        <v>23.7</v>
      </c>
      <c r="F63" s="5">
        <v>42.1</v>
      </c>
      <c r="G63" s="10">
        <f t="shared" si="2"/>
        <v>18.400000000000002</v>
      </c>
      <c r="H63" s="10">
        <f t="shared" si="3"/>
        <v>7.8999999999999986</v>
      </c>
      <c r="I63" s="5"/>
      <c r="J63" s="5"/>
      <c r="K63" s="5"/>
      <c r="L63" s="5"/>
      <c r="M63" s="5"/>
      <c r="N63" s="5"/>
      <c r="O63" s="5"/>
      <c r="P63" s="5"/>
      <c r="Q63" s="5"/>
      <c r="R63" s="5">
        <v>1991</v>
      </c>
      <c r="S63" s="5">
        <v>1</v>
      </c>
      <c r="T63" s="5">
        <v>26.1</v>
      </c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>
        <v>1992</v>
      </c>
      <c r="C64" s="5">
        <v>4</v>
      </c>
      <c r="D64" s="5">
        <v>11.7339</v>
      </c>
      <c r="E64" s="5">
        <v>24.036799999999999</v>
      </c>
      <c r="F64" s="5">
        <v>31.578600000000002</v>
      </c>
      <c r="G64" s="10">
        <f t="shared" si="2"/>
        <v>7.5418000000000021</v>
      </c>
      <c r="H64" s="10">
        <f t="shared" si="3"/>
        <v>12.302899999999999</v>
      </c>
      <c r="I64" s="5"/>
      <c r="J64" s="5"/>
      <c r="K64" s="5"/>
      <c r="L64" s="5"/>
      <c r="M64" s="5"/>
      <c r="N64" s="5"/>
      <c r="O64" s="5"/>
      <c r="P64" s="5"/>
      <c r="Q64" s="5"/>
      <c r="R64" s="5">
        <v>1992</v>
      </c>
      <c r="S64" s="5">
        <v>1</v>
      </c>
      <c r="T64" s="5">
        <v>21.2681</v>
      </c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>
        <v>1993</v>
      </c>
      <c r="C65" s="5">
        <v>4</v>
      </c>
      <c r="D65" s="5">
        <v>20.5701</v>
      </c>
      <c r="E65" s="5">
        <v>29.151599999999998</v>
      </c>
      <c r="F65" s="5">
        <v>36.942799999999998</v>
      </c>
      <c r="G65" s="10">
        <f t="shared" si="2"/>
        <v>7.7911999999999999</v>
      </c>
      <c r="H65" s="10">
        <f t="shared" si="3"/>
        <v>8.5814999999999984</v>
      </c>
      <c r="I65" s="5"/>
      <c r="J65" s="5"/>
      <c r="K65" s="5"/>
      <c r="L65" s="5"/>
      <c r="M65" s="5"/>
      <c r="N65" s="5"/>
      <c r="O65" s="5"/>
      <c r="P65" s="5"/>
      <c r="Q65" s="5"/>
      <c r="R65" s="5">
        <v>1993</v>
      </c>
      <c r="S65" s="5">
        <v>1</v>
      </c>
      <c r="T65" s="5">
        <v>37.195500000000003</v>
      </c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>
        <v>1994</v>
      </c>
      <c r="C66" s="5">
        <v>4</v>
      </c>
      <c r="D66" s="5">
        <v>9.7248999999999999</v>
      </c>
      <c r="E66" s="5">
        <v>31.946000000000002</v>
      </c>
      <c r="F66" s="5">
        <v>31.651199999999999</v>
      </c>
      <c r="G66" s="10">
        <f t="shared" ref="G66:G81" si="4">F66-E66</f>
        <v>-0.29480000000000217</v>
      </c>
      <c r="H66" s="10">
        <f t="shared" ref="H66:H81" si="5">E66-D66</f>
        <v>22.2211</v>
      </c>
      <c r="I66" s="5"/>
      <c r="J66" s="5"/>
      <c r="K66" s="5"/>
      <c r="L66" s="5"/>
      <c r="M66" s="5"/>
      <c r="N66" s="5"/>
      <c r="O66" s="5"/>
      <c r="P66" s="5"/>
      <c r="Q66" s="5"/>
      <c r="R66" s="5">
        <v>1994</v>
      </c>
      <c r="S66" s="5">
        <v>1</v>
      </c>
      <c r="T66" s="5">
        <v>22.4724</v>
      </c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>
        <v>1995</v>
      </c>
      <c r="C67" s="5">
        <v>4</v>
      </c>
      <c r="D67" s="5">
        <v>2.5886999999999998</v>
      </c>
      <c r="E67" s="5">
        <v>9.2579999999999991</v>
      </c>
      <c r="F67" s="5">
        <v>8.5061</v>
      </c>
      <c r="G67" s="10">
        <f t="shared" si="4"/>
        <v>-0.75189999999999912</v>
      </c>
      <c r="H67" s="10">
        <f t="shared" si="5"/>
        <v>6.6692999999999998</v>
      </c>
      <c r="I67" s="5"/>
      <c r="J67" s="5"/>
      <c r="K67" s="5"/>
      <c r="L67" s="5"/>
      <c r="M67" s="5"/>
      <c r="N67" s="5"/>
      <c r="O67" s="5"/>
      <c r="P67" s="5"/>
      <c r="Q67" s="5"/>
      <c r="R67" s="5">
        <v>1995</v>
      </c>
      <c r="S67" s="5">
        <v>1</v>
      </c>
      <c r="T67" s="5">
        <v>5.4981999999999998</v>
      </c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>
        <v>1996</v>
      </c>
      <c r="C68" s="5">
        <v>4</v>
      </c>
      <c r="D68" s="5">
        <v>15.01</v>
      </c>
      <c r="E68" s="5">
        <v>22.19</v>
      </c>
      <c r="F68" s="5">
        <v>24.05</v>
      </c>
      <c r="G68" s="10">
        <f t="shared" si="4"/>
        <v>1.8599999999999994</v>
      </c>
      <c r="H68" s="10">
        <f t="shared" si="5"/>
        <v>7.1800000000000015</v>
      </c>
      <c r="I68" s="5"/>
      <c r="J68" s="5"/>
      <c r="K68" s="5"/>
      <c r="L68" s="5"/>
      <c r="M68" s="5"/>
      <c r="N68" s="5"/>
      <c r="O68" s="5"/>
      <c r="P68" s="5"/>
      <c r="Q68" s="5"/>
      <c r="R68" s="5">
        <v>1996</v>
      </c>
      <c r="S68" s="5">
        <v>1</v>
      </c>
      <c r="T68" s="5">
        <v>24.84</v>
      </c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>
        <v>1997</v>
      </c>
      <c r="C69" s="5">
        <v>4</v>
      </c>
      <c r="D69" s="5">
        <v>20.7</v>
      </c>
      <c r="E69" s="5">
        <v>60.8</v>
      </c>
      <c r="F69" s="5">
        <v>62.6</v>
      </c>
      <c r="G69" s="10">
        <f t="shared" si="4"/>
        <v>1.8000000000000043</v>
      </c>
      <c r="H69" s="10">
        <f t="shared" si="5"/>
        <v>40.099999999999994</v>
      </c>
      <c r="I69" s="5"/>
      <c r="J69" s="5"/>
      <c r="K69" s="5"/>
      <c r="L69" s="5"/>
      <c r="M69" s="5"/>
      <c r="N69" s="5"/>
      <c r="O69" s="5"/>
      <c r="P69" s="5"/>
      <c r="Q69" s="5"/>
      <c r="R69" s="5">
        <v>1997</v>
      </c>
      <c r="S69" s="5">
        <v>1</v>
      </c>
      <c r="T69" s="5">
        <v>51.4</v>
      </c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>
        <v>1998</v>
      </c>
      <c r="C70" s="5">
        <v>4</v>
      </c>
      <c r="D70" s="5">
        <v>18.77</v>
      </c>
      <c r="E70" s="5">
        <v>33.81</v>
      </c>
      <c r="F70" s="5">
        <v>37.340000000000003</v>
      </c>
      <c r="G70" s="10">
        <f t="shared" si="4"/>
        <v>3.5300000000000011</v>
      </c>
      <c r="H70" s="10">
        <f t="shared" si="5"/>
        <v>15.040000000000003</v>
      </c>
      <c r="I70" s="5"/>
      <c r="J70" s="5"/>
      <c r="K70" s="5"/>
      <c r="L70" s="5"/>
      <c r="M70" s="5"/>
      <c r="N70" s="5"/>
      <c r="O70" s="5"/>
      <c r="P70" s="5"/>
      <c r="Q70" s="5"/>
      <c r="R70" s="5">
        <v>1998</v>
      </c>
      <c r="S70" s="5">
        <v>1</v>
      </c>
      <c r="T70" s="5">
        <v>30.83</v>
      </c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>
        <v>1999</v>
      </c>
      <c r="C71" s="5">
        <v>4</v>
      </c>
      <c r="D71" s="5">
        <v>20.397754964467008</v>
      </c>
      <c r="E71" s="5">
        <v>52.067953461928937</v>
      </c>
      <c r="F71" s="5">
        <v>52.844544974619296</v>
      </c>
      <c r="G71" s="10">
        <f t="shared" si="4"/>
        <v>0.77659151269035931</v>
      </c>
      <c r="H71" s="10">
        <f t="shared" si="5"/>
        <v>31.670198497461929</v>
      </c>
      <c r="I71" s="5"/>
      <c r="J71" s="5"/>
      <c r="K71" s="5"/>
      <c r="L71" s="5"/>
      <c r="M71" s="5"/>
      <c r="N71" s="5"/>
      <c r="O71" s="5"/>
      <c r="P71" s="5"/>
      <c r="Q71" s="5"/>
      <c r="R71" s="5">
        <v>1999</v>
      </c>
      <c r="S71" s="5">
        <v>1</v>
      </c>
      <c r="T71" s="5">
        <v>40.84256357360406</v>
      </c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>
        <v>2000</v>
      </c>
      <c r="C72" s="5">
        <v>4</v>
      </c>
      <c r="D72" s="5">
        <v>22.829211658536583</v>
      </c>
      <c r="E72" s="5">
        <v>33.103900097560974</v>
      </c>
      <c r="F72" s="5">
        <v>38.11772692682927</v>
      </c>
      <c r="G72" s="10">
        <f t="shared" si="4"/>
        <v>5.0138268292682966</v>
      </c>
      <c r="H72" s="10">
        <f t="shared" si="5"/>
        <v>10.274688439024391</v>
      </c>
      <c r="I72" s="5"/>
      <c r="J72" s="5"/>
      <c r="K72" s="5"/>
      <c r="L72" s="5"/>
      <c r="M72" s="5"/>
      <c r="N72" s="5"/>
      <c r="O72" s="5"/>
      <c r="P72" s="5"/>
      <c r="Q72" s="5"/>
      <c r="R72" s="5">
        <v>2000</v>
      </c>
      <c r="S72" s="5">
        <v>1</v>
      </c>
      <c r="T72" s="5">
        <v>36.806818829268295</v>
      </c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>
        <v>2001</v>
      </c>
      <c r="C73" s="5">
        <v>4</v>
      </c>
      <c r="D73" s="5">
        <v>18.164307512195123</v>
      </c>
      <c r="E73" s="5">
        <v>24.874530731707313</v>
      </c>
      <c r="F73" s="5">
        <v>28.035286829268294</v>
      </c>
      <c r="G73" s="10">
        <f t="shared" si="4"/>
        <v>3.1607560975609807</v>
      </c>
      <c r="H73" s="10">
        <f t="shared" si="5"/>
        <v>6.7102232195121907</v>
      </c>
      <c r="I73" s="5"/>
      <c r="J73" s="5"/>
      <c r="K73" s="5"/>
      <c r="L73" s="5"/>
      <c r="M73" s="5"/>
      <c r="N73" s="5"/>
      <c r="O73" s="5"/>
      <c r="P73" s="5"/>
      <c r="Q73" s="5"/>
      <c r="R73" s="5">
        <v>2001</v>
      </c>
      <c r="S73" s="5">
        <v>1</v>
      </c>
      <c r="T73" s="5">
        <v>38.139790243902446</v>
      </c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>
        <v>2002</v>
      </c>
      <c r="C74" s="5">
        <v>4</v>
      </c>
      <c r="D74" s="5">
        <v>19.696999999999999</v>
      </c>
      <c r="E74" s="5">
        <v>41.664999999999999</v>
      </c>
      <c r="F74" s="5">
        <v>40.716000000000001</v>
      </c>
      <c r="G74" s="10">
        <f t="shared" si="4"/>
        <v>-0.94899999999999807</v>
      </c>
      <c r="H74" s="10">
        <f t="shared" si="5"/>
        <v>21.968</v>
      </c>
      <c r="I74" s="5"/>
      <c r="J74" s="5"/>
      <c r="K74" s="5"/>
      <c r="L74" s="5"/>
      <c r="M74" s="5"/>
      <c r="N74" s="5"/>
      <c r="O74" s="5"/>
      <c r="P74" s="5"/>
      <c r="Q74" s="5"/>
      <c r="R74" s="5">
        <v>2002</v>
      </c>
      <c r="S74" s="5">
        <v>1</v>
      </c>
      <c r="T74" s="5">
        <v>35.259</v>
      </c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>
        <v>2003</v>
      </c>
      <c r="C75" s="5">
        <v>4</v>
      </c>
      <c r="D75" s="5">
        <v>23.6</v>
      </c>
      <c r="E75" s="5">
        <v>51.6</v>
      </c>
      <c r="F75" s="5">
        <v>59.5</v>
      </c>
      <c r="G75" s="10">
        <f t="shared" si="4"/>
        <v>7.8999999999999986</v>
      </c>
      <c r="H75" s="10">
        <f t="shared" si="5"/>
        <v>28</v>
      </c>
      <c r="I75" s="5"/>
      <c r="J75" s="5"/>
      <c r="K75" s="5"/>
      <c r="L75" s="5"/>
      <c r="M75" s="5"/>
      <c r="N75" s="5"/>
      <c r="O75" s="5"/>
      <c r="P75" s="5"/>
      <c r="Q75" s="5"/>
      <c r="R75" s="5">
        <v>2003</v>
      </c>
      <c r="S75" s="5">
        <v>1</v>
      </c>
      <c r="T75" s="5">
        <v>34.5</v>
      </c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>
        <v>2004</v>
      </c>
      <c r="C76" s="5">
        <v>4</v>
      </c>
      <c r="D76" s="5">
        <v>19.478048780487811</v>
      </c>
      <c r="E76" s="5">
        <v>54.671341463414635</v>
      </c>
      <c r="F76" s="5">
        <v>55.556707317073169</v>
      </c>
      <c r="G76" s="10">
        <f t="shared" si="4"/>
        <v>0.88536585365853426</v>
      </c>
      <c r="H76" s="10">
        <f t="shared" si="5"/>
        <v>35.193292682926824</v>
      </c>
      <c r="I76" s="5"/>
      <c r="J76" s="5"/>
      <c r="K76" s="5"/>
      <c r="L76" s="5"/>
      <c r="M76" s="5"/>
      <c r="N76" s="5"/>
      <c r="O76" s="5"/>
      <c r="P76" s="5"/>
      <c r="Q76" s="5"/>
      <c r="R76" s="5">
        <v>2004</v>
      </c>
      <c r="S76" s="5">
        <v>1</v>
      </c>
      <c r="T76" s="5">
        <v>60.536890243902441</v>
      </c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>
        <v>2005</v>
      </c>
      <c r="C77" s="5">
        <v>4</v>
      </c>
      <c r="D77" s="5">
        <v>18</v>
      </c>
      <c r="E77" s="5">
        <v>31</v>
      </c>
      <c r="F77" s="5">
        <v>38</v>
      </c>
      <c r="G77" s="10">
        <f t="shared" si="4"/>
        <v>7</v>
      </c>
      <c r="H77" s="10">
        <f t="shared" si="5"/>
        <v>13</v>
      </c>
      <c r="I77" s="5"/>
      <c r="J77" s="5"/>
      <c r="K77" s="5"/>
      <c r="L77" s="5"/>
      <c r="M77" s="5"/>
      <c r="N77" s="5"/>
      <c r="O77" s="5"/>
      <c r="P77" s="5"/>
      <c r="Q77" s="5"/>
      <c r="R77" s="5">
        <v>2005</v>
      </c>
      <c r="S77" s="5">
        <v>1</v>
      </c>
      <c r="T77" s="5">
        <v>44</v>
      </c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>
        <v>2006</v>
      </c>
      <c r="C78" s="5">
        <v>4</v>
      </c>
      <c r="D78" s="5">
        <v>22.811939697224567</v>
      </c>
      <c r="E78" s="5">
        <v>43.634205134156346</v>
      </c>
      <c r="F78" s="5">
        <v>45.082316646933471</v>
      </c>
      <c r="G78" s="10">
        <f t="shared" si="4"/>
        <v>1.4481115127771247</v>
      </c>
      <c r="H78" s="10">
        <f t="shared" si="5"/>
        <v>20.822265436931779</v>
      </c>
      <c r="I78" s="5"/>
      <c r="J78" s="5"/>
      <c r="K78" s="5"/>
      <c r="L78" s="5"/>
      <c r="M78" s="5"/>
      <c r="N78" s="5"/>
      <c r="O78" s="5"/>
      <c r="P78" s="5"/>
      <c r="Q78" s="5"/>
      <c r="R78" s="5">
        <v>2006</v>
      </c>
      <c r="S78" s="5">
        <v>1</v>
      </c>
      <c r="T78" s="5">
        <v>33.111978098331775</v>
      </c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>
        <v>2007</v>
      </c>
      <c r="C79" s="5">
        <v>4</v>
      </c>
      <c r="D79" s="5">
        <v>1.0780000000000001</v>
      </c>
      <c r="E79" s="5">
        <v>6.0679999999999996</v>
      </c>
      <c r="F79" s="5">
        <v>4.7889999999999997</v>
      </c>
      <c r="G79" s="10">
        <f t="shared" si="4"/>
        <v>-1.2789999999999999</v>
      </c>
      <c r="H79" s="10">
        <f t="shared" si="5"/>
        <v>4.9899999999999993</v>
      </c>
      <c r="I79" s="5"/>
      <c r="J79" s="5"/>
      <c r="K79" s="5"/>
      <c r="L79" s="5"/>
      <c r="M79" s="5"/>
      <c r="N79" s="5"/>
      <c r="O79" s="5"/>
      <c r="P79" s="5"/>
      <c r="Q79" s="5"/>
      <c r="R79" s="5">
        <v>2007</v>
      </c>
      <c r="S79" s="5">
        <v>1</v>
      </c>
      <c r="T79" s="5">
        <v>2.95</v>
      </c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>
        <v>2008</v>
      </c>
      <c r="C80" s="5">
        <v>4</v>
      </c>
      <c r="D80" s="5">
        <v>38.021999999999998</v>
      </c>
      <c r="E80" s="5">
        <v>45.706000000000003</v>
      </c>
      <c r="F80" s="5">
        <v>45.85</v>
      </c>
      <c r="G80" s="10">
        <f t="shared" si="4"/>
        <v>0.14399999999999835</v>
      </c>
      <c r="H80" s="10">
        <f t="shared" si="5"/>
        <v>7.6840000000000046</v>
      </c>
      <c r="I80" s="5"/>
      <c r="J80" s="5"/>
      <c r="K80" s="5"/>
      <c r="L80" s="5"/>
      <c r="M80" s="5"/>
      <c r="N80" s="5"/>
      <c r="O80" s="5"/>
      <c r="P80" s="5"/>
      <c r="Q80" s="5"/>
      <c r="R80" s="5">
        <v>2008</v>
      </c>
      <c r="S80" s="5">
        <v>1</v>
      </c>
      <c r="T80" s="5">
        <v>51.69</v>
      </c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>
        <v>2009</v>
      </c>
      <c r="C81" s="5">
        <v>4</v>
      </c>
      <c r="D81" s="5">
        <v>4.38</v>
      </c>
      <c r="E81" s="5">
        <v>2.61</v>
      </c>
      <c r="F81" s="5">
        <v>8.27</v>
      </c>
      <c r="G81" s="10">
        <f t="shared" si="4"/>
        <v>5.66</v>
      </c>
      <c r="H81" s="10">
        <f t="shared" si="5"/>
        <v>-1.77</v>
      </c>
      <c r="I81" s="5"/>
      <c r="J81" s="5"/>
      <c r="K81" s="5"/>
      <c r="L81" s="5"/>
      <c r="M81" s="5"/>
      <c r="N81" s="5"/>
      <c r="O81" s="5"/>
      <c r="P81" s="5"/>
      <c r="Q81" s="5"/>
      <c r="R81" s="5">
        <v>2009</v>
      </c>
      <c r="S81" s="5">
        <v>1</v>
      </c>
      <c r="T81" s="5">
        <v>2.48</v>
      </c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10">
        <v>2010</v>
      </c>
      <c r="C82" s="5"/>
      <c r="D82" s="5">
        <v>24.411951305279995</v>
      </c>
      <c r="E82" s="10">
        <v>35.676356042002496</v>
      </c>
      <c r="F82" s="10">
        <v>37.017678177810005</v>
      </c>
      <c r="G82" s="10">
        <f t="shared" ref="G82:G87" si="6">F82-E82</f>
        <v>1.3413221358075091</v>
      </c>
      <c r="H82" s="10">
        <f t="shared" ref="H82:H87" si="7">E82-D82</f>
        <v>11.264404736722501</v>
      </c>
      <c r="I82" s="5"/>
      <c r="J82" s="5"/>
      <c r="K82" s="5"/>
      <c r="L82" s="5"/>
      <c r="M82" s="5"/>
      <c r="N82" s="5"/>
      <c r="O82" s="5"/>
      <c r="P82" s="5"/>
      <c r="Q82" s="5"/>
      <c r="R82" s="5">
        <v>1930</v>
      </c>
      <c r="S82" s="5">
        <v>2</v>
      </c>
      <c r="T82" s="5">
        <v>7.9</v>
      </c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10">
        <v>2011</v>
      </c>
      <c r="C83" s="5"/>
      <c r="D83" s="5">
        <v>8.4494429871161572</v>
      </c>
      <c r="E83" s="10">
        <v>23.147570857569235</v>
      </c>
      <c r="F83" s="10">
        <v>23.818030269583847</v>
      </c>
      <c r="G83" s="10">
        <f t="shared" si="6"/>
        <v>0.6704594120146119</v>
      </c>
      <c r="H83" s="10">
        <f t="shared" si="7"/>
        <v>14.698127870453078</v>
      </c>
      <c r="I83" s="5"/>
      <c r="J83" s="5"/>
      <c r="K83" s="5"/>
      <c r="L83" s="5"/>
      <c r="M83" s="5"/>
      <c r="N83" s="5"/>
      <c r="O83" s="5"/>
      <c r="P83" s="5"/>
      <c r="Q83" s="5"/>
      <c r="R83" s="5">
        <v>1931</v>
      </c>
      <c r="S83" s="5">
        <v>2</v>
      </c>
      <c r="T83" s="5">
        <v>25.6</v>
      </c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10">
        <v>2012</v>
      </c>
      <c r="C84" s="5"/>
      <c r="D84" s="5">
        <v>19.41</v>
      </c>
      <c r="E84" s="10">
        <v>44.37</v>
      </c>
      <c r="F84" s="10">
        <v>46.67</v>
      </c>
      <c r="G84" s="10">
        <f t="shared" si="6"/>
        <v>2.3000000000000043</v>
      </c>
      <c r="H84" s="10">
        <f t="shared" si="7"/>
        <v>24.959999999999997</v>
      </c>
      <c r="I84" s="5"/>
      <c r="J84" s="5"/>
      <c r="K84" s="5"/>
      <c r="L84" s="5"/>
      <c r="M84" s="5"/>
      <c r="N84" s="5"/>
      <c r="O84" s="5"/>
      <c r="P84" s="5"/>
      <c r="Q84" s="5"/>
      <c r="R84" s="5">
        <v>1932</v>
      </c>
      <c r="S84" s="5">
        <v>2</v>
      </c>
      <c r="T84" s="5">
        <v>19.3</v>
      </c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10">
        <v>2013</v>
      </c>
      <c r="C85" s="5"/>
      <c r="D85" s="5">
        <v>22.68</v>
      </c>
      <c r="E85" s="10">
        <v>52.08</v>
      </c>
      <c r="F85" s="10">
        <v>49.43</v>
      </c>
      <c r="G85" s="10">
        <f t="shared" si="6"/>
        <v>-2.6499999999999986</v>
      </c>
      <c r="H85" s="10">
        <f t="shared" si="7"/>
        <v>29.4</v>
      </c>
      <c r="I85" s="5"/>
      <c r="J85" s="5"/>
      <c r="K85" s="5"/>
      <c r="L85" s="5"/>
      <c r="M85" s="5"/>
      <c r="N85" s="5"/>
      <c r="O85" s="5"/>
      <c r="P85" s="5"/>
      <c r="Q85" s="5"/>
      <c r="R85" s="5">
        <v>1933</v>
      </c>
      <c r="S85" s="5">
        <v>2</v>
      </c>
      <c r="T85" s="5">
        <v>12.3</v>
      </c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10">
        <v>2014</v>
      </c>
      <c r="C86" s="5"/>
      <c r="D86" s="5">
        <v>17.787166421538462</v>
      </c>
      <c r="E86" s="10">
        <v>32.950048496538457</v>
      </c>
      <c r="F86" s="10">
        <v>31.949733305769229</v>
      </c>
      <c r="G86" s="10">
        <f t="shared" si="6"/>
        <v>-1.0003151907692285</v>
      </c>
      <c r="H86" s="10">
        <f t="shared" si="7"/>
        <v>15.162882074999995</v>
      </c>
      <c r="I86" s="5"/>
      <c r="J86" s="5"/>
      <c r="K86" s="5"/>
      <c r="L86" s="5"/>
      <c r="M86" s="5"/>
      <c r="N86" s="5"/>
      <c r="O86" s="5"/>
      <c r="P86" s="5"/>
      <c r="Q86" s="5"/>
      <c r="R86" s="5">
        <v>1934</v>
      </c>
      <c r="S86" s="5">
        <v>2</v>
      </c>
      <c r="T86" s="5">
        <v>12.7</v>
      </c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10">
        <v>2015</v>
      </c>
      <c r="C87" s="5"/>
      <c r="D87" s="5">
        <v>26.024143361854001</v>
      </c>
      <c r="E87" s="10">
        <v>60.976270017124001</v>
      </c>
      <c r="F87" s="10">
        <v>57.588118777529992</v>
      </c>
      <c r="G87" s="10">
        <f t="shared" si="6"/>
        <v>-3.3881512395940092</v>
      </c>
      <c r="H87" s="10">
        <f t="shared" si="7"/>
        <v>34.95212665527</v>
      </c>
      <c r="I87" s="5"/>
      <c r="J87" s="5"/>
      <c r="K87" s="5"/>
      <c r="L87" s="5"/>
      <c r="M87" s="5"/>
      <c r="N87" s="5"/>
      <c r="O87" s="5"/>
      <c r="P87" s="5"/>
      <c r="Q87" s="5"/>
      <c r="R87" s="5">
        <v>1935</v>
      </c>
      <c r="S87" s="5">
        <v>2</v>
      </c>
      <c r="T87" s="5">
        <v>14</v>
      </c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10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1936</v>
      </c>
      <c r="S88" s="5">
        <v>2</v>
      </c>
      <c r="T88" s="5">
        <v>19.3</v>
      </c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10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1937</v>
      </c>
      <c r="S89" s="5">
        <v>2</v>
      </c>
      <c r="T89" s="5">
        <v>22</v>
      </c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10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v>1938</v>
      </c>
      <c r="S90" s="5">
        <v>2</v>
      </c>
      <c r="T90" s="5">
        <v>3.4</v>
      </c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10"/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>
        <v>1939</v>
      </c>
      <c r="S91" s="5">
        <v>2</v>
      </c>
      <c r="T91" s="5">
        <v>15.3</v>
      </c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10"/>
      <c r="F92" s="1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1940</v>
      </c>
      <c r="S92" s="5">
        <v>2</v>
      </c>
      <c r="T92" s="5">
        <v>15.2</v>
      </c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10"/>
      <c r="F93" s="1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>
        <v>1941</v>
      </c>
      <c r="S93" s="5">
        <v>2</v>
      </c>
      <c r="T93" s="5">
        <v>0.9</v>
      </c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10"/>
      <c r="F94" s="1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1942</v>
      </c>
      <c r="S94" s="5">
        <v>2</v>
      </c>
      <c r="T94" s="5">
        <v>2.6</v>
      </c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10"/>
      <c r="F95" s="1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>
        <v>1943</v>
      </c>
      <c r="S95" s="5">
        <v>2</v>
      </c>
      <c r="T95" s="5">
        <v>4.3</v>
      </c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10"/>
      <c r="F96" s="1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>
        <v>1944</v>
      </c>
      <c r="S96" s="5">
        <v>2</v>
      </c>
      <c r="T96" s="5">
        <v>16.100000000000001</v>
      </c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10"/>
      <c r="F97" s="1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1945</v>
      </c>
      <c r="S97" s="5">
        <v>2</v>
      </c>
      <c r="T97" s="5">
        <v>6.7</v>
      </c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10"/>
      <c r="F98" s="1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>
        <v>1946</v>
      </c>
      <c r="S98" s="5">
        <v>2</v>
      </c>
      <c r="T98" s="5">
        <v>11.7</v>
      </c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10"/>
      <c r="F99" s="1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>
        <v>1947</v>
      </c>
      <c r="S99" s="5">
        <v>2</v>
      </c>
      <c r="T99" s="5">
        <v>18.7</v>
      </c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10"/>
      <c r="F100" s="1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>
        <v>1948</v>
      </c>
      <c r="S100" s="5">
        <v>2</v>
      </c>
      <c r="T100" s="5">
        <v>18.100000000000001</v>
      </c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10"/>
      <c r="F101" s="1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>
        <v>1949</v>
      </c>
      <c r="S101" s="5">
        <v>2</v>
      </c>
      <c r="T101" s="5">
        <v>9.8000000000000007</v>
      </c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10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v>1950</v>
      </c>
      <c r="S102" s="5">
        <v>2</v>
      </c>
      <c r="T102" s="5">
        <v>20.3</v>
      </c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10"/>
      <c r="F103" s="1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>
        <v>1951</v>
      </c>
      <c r="S103" s="5">
        <v>2</v>
      </c>
      <c r="T103" s="5">
        <v>8.4</v>
      </c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10"/>
      <c r="F104" s="1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>
        <v>1952</v>
      </c>
      <c r="S104" s="5">
        <v>2</v>
      </c>
      <c r="T104" s="5">
        <v>8.6999999999999993</v>
      </c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10"/>
      <c r="F105" s="1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>
        <v>1953</v>
      </c>
      <c r="S105" s="5">
        <v>2</v>
      </c>
      <c r="T105" s="5">
        <v>14.7</v>
      </c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10"/>
      <c r="F106" s="1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>
        <v>1954</v>
      </c>
      <c r="S106" s="5">
        <v>2</v>
      </c>
      <c r="T106" s="5">
        <v>12.7</v>
      </c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10"/>
      <c r="F107" s="1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>
        <v>1955</v>
      </c>
      <c r="S107" s="5">
        <v>2</v>
      </c>
      <c r="T107" s="5">
        <v>7.8</v>
      </c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10"/>
      <c r="F108" s="1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v>1956</v>
      </c>
      <c r="S108" s="5">
        <v>2</v>
      </c>
      <c r="T108" s="5">
        <v>19.600000000000001</v>
      </c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10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>
        <v>1957</v>
      </c>
      <c r="S109" s="5">
        <v>2</v>
      </c>
      <c r="T109" s="5">
        <v>13.3</v>
      </c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10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1958</v>
      </c>
      <c r="S110" s="5">
        <v>2</v>
      </c>
      <c r="T110" s="5">
        <v>28.7</v>
      </c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10"/>
      <c r="F111" s="1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>
        <v>1959</v>
      </c>
      <c r="S111" s="5">
        <v>2</v>
      </c>
      <c r="T111" s="5">
        <v>28.1</v>
      </c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10"/>
      <c r="F112" s="1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1960</v>
      </c>
      <c r="S112" s="5">
        <v>2</v>
      </c>
      <c r="T112" s="5">
        <v>11.5</v>
      </c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10"/>
      <c r="F113" s="1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>
        <v>1961</v>
      </c>
      <c r="S113" s="5">
        <v>2</v>
      </c>
      <c r="T113" s="5">
        <v>10.5</v>
      </c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10"/>
      <c r="F114" s="1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>
        <v>1962</v>
      </c>
      <c r="S114" s="5">
        <v>2</v>
      </c>
      <c r="T114" s="5">
        <v>14.1</v>
      </c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10"/>
      <c r="F115" s="1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>
        <v>1963</v>
      </c>
      <c r="S115" s="5">
        <v>2</v>
      </c>
      <c r="T115" s="5">
        <v>27.6</v>
      </c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10"/>
      <c r="F116" s="1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>
        <v>1964</v>
      </c>
      <c r="S116" s="5">
        <v>2</v>
      </c>
      <c r="T116" s="5">
        <v>6</v>
      </c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10"/>
      <c r="F117" s="1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>
        <v>1965</v>
      </c>
      <c r="S117" s="5">
        <v>2</v>
      </c>
      <c r="T117" s="5">
        <v>25.8</v>
      </c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10"/>
      <c r="F118" s="1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>
        <v>1966</v>
      </c>
      <c r="S118" s="5">
        <v>2</v>
      </c>
      <c r="T118" s="5">
        <v>29.7</v>
      </c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10"/>
      <c r="F119" s="1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>
        <v>1967</v>
      </c>
      <c r="S119" s="5">
        <v>2</v>
      </c>
      <c r="T119" s="5">
        <v>6.6</v>
      </c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10"/>
      <c r="F120" s="1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>
        <v>1968</v>
      </c>
      <c r="S120" s="5">
        <v>2</v>
      </c>
      <c r="T120" s="5">
        <v>14.1</v>
      </c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10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>
        <v>1969</v>
      </c>
      <c r="S121" s="5">
        <v>2</v>
      </c>
      <c r="T121" s="5">
        <v>14.8</v>
      </c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10"/>
      <c r="F122" s="1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>
        <v>1970</v>
      </c>
      <c r="S122" s="5">
        <v>2</v>
      </c>
      <c r="T122" s="5">
        <v>19.5</v>
      </c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10"/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>
        <v>1971</v>
      </c>
      <c r="S123" s="5">
        <v>2</v>
      </c>
      <c r="T123" s="5">
        <v>24.3</v>
      </c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10"/>
      <c r="F124" s="1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>
        <v>1972</v>
      </c>
      <c r="S124" s="5">
        <v>2</v>
      </c>
      <c r="T124" s="5">
        <v>18.2</v>
      </c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10"/>
      <c r="F125" s="1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>
        <v>1973</v>
      </c>
      <c r="S125" s="5">
        <v>2</v>
      </c>
      <c r="T125" s="5">
        <v>19.2</v>
      </c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10"/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>
        <v>1974</v>
      </c>
      <c r="S126" s="5">
        <v>2</v>
      </c>
      <c r="T126" s="5">
        <v>18.100000000000001</v>
      </c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10"/>
      <c r="F127" s="1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>
        <v>1975</v>
      </c>
      <c r="S127" s="5">
        <v>2</v>
      </c>
      <c r="T127" s="5">
        <v>18.7</v>
      </c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10"/>
      <c r="F128" s="1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v>1976</v>
      </c>
      <c r="S128" s="5">
        <v>2</v>
      </c>
      <c r="T128" s="5">
        <v>18.3</v>
      </c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10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>
        <v>1977</v>
      </c>
      <c r="S129" s="5">
        <v>2</v>
      </c>
      <c r="T129" s="5">
        <v>14.7</v>
      </c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10"/>
      <c r="F130" s="1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>
        <v>1978</v>
      </c>
      <c r="S130" s="5">
        <v>2</v>
      </c>
      <c r="T130" s="5">
        <v>17.899999999999999</v>
      </c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10"/>
      <c r="F131" s="1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>
        <v>1979</v>
      </c>
      <c r="S131" s="5">
        <v>2</v>
      </c>
      <c r="T131" s="5">
        <v>25.3</v>
      </c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10"/>
      <c r="F132" s="1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>
        <v>1980</v>
      </c>
      <c r="S132" s="5">
        <v>2</v>
      </c>
      <c r="T132" s="5">
        <v>25</v>
      </c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10"/>
      <c r="F133" s="1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>
        <v>1981</v>
      </c>
      <c r="S133" s="5">
        <v>2</v>
      </c>
      <c r="T133" s="5">
        <v>21.1</v>
      </c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10"/>
      <c r="F134" s="1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>
        <v>1982</v>
      </c>
      <c r="S134" s="5">
        <v>2</v>
      </c>
      <c r="T134" s="5">
        <v>28.3</v>
      </c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10"/>
      <c r="F135" s="1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>
        <v>1983</v>
      </c>
      <c r="S135" s="5">
        <v>2</v>
      </c>
      <c r="T135" s="5">
        <v>20.7</v>
      </c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10"/>
      <c r="F136" s="1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>
        <v>1984</v>
      </c>
      <c r="S136" s="5">
        <v>2</v>
      </c>
      <c r="T136" s="5">
        <v>19.7</v>
      </c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10"/>
      <c r="F137" s="1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>
        <v>1985</v>
      </c>
      <c r="S137" s="5">
        <v>2</v>
      </c>
      <c r="T137" s="5">
        <v>14.1</v>
      </c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10"/>
      <c r="F138" s="1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>
        <v>1986</v>
      </c>
      <c r="S138" s="5">
        <v>2</v>
      </c>
      <c r="T138" s="5">
        <v>12.9</v>
      </c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10"/>
      <c r="F139" s="1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>
        <v>1987</v>
      </c>
      <c r="S139" s="5">
        <v>2</v>
      </c>
      <c r="T139" s="5">
        <v>10.8</v>
      </c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10"/>
      <c r="F140" s="1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>
        <v>1988</v>
      </c>
      <c r="S140" s="5">
        <v>2</v>
      </c>
      <c r="T140" s="5">
        <v>21.4</v>
      </c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10"/>
      <c r="F141" s="1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>
        <v>1989</v>
      </c>
      <c r="S141" s="5">
        <v>2</v>
      </c>
      <c r="T141" s="5">
        <v>11.9</v>
      </c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10"/>
      <c r="F142" s="1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>
        <v>1990</v>
      </c>
      <c r="S142" s="5">
        <v>2</v>
      </c>
      <c r="T142" s="5">
        <v>21.6</v>
      </c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10"/>
      <c r="F143" s="1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>
        <v>1991</v>
      </c>
      <c r="S143" s="5">
        <v>2</v>
      </c>
      <c r="T143" s="5">
        <v>16.600000000000001</v>
      </c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10"/>
      <c r="F144" s="1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>
        <v>1992</v>
      </c>
      <c r="S144" s="5">
        <v>2</v>
      </c>
      <c r="T144" s="5">
        <v>13.4411</v>
      </c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10"/>
      <c r="F145" s="1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>
        <v>1993</v>
      </c>
      <c r="S145" s="5">
        <v>2</v>
      </c>
      <c r="T145" s="5">
        <v>18.744399999999999</v>
      </c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10"/>
      <c r="F146" s="1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>
        <v>1994</v>
      </c>
      <c r="S146" s="5">
        <v>2</v>
      </c>
      <c r="T146" s="5">
        <v>9.3514999999999997</v>
      </c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10"/>
      <c r="F147" s="1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>
        <v>1995</v>
      </c>
      <c r="S147" s="5">
        <v>2</v>
      </c>
      <c r="T147" s="5">
        <v>2.6122000000000001</v>
      </c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10"/>
      <c r="F148" s="1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>
        <v>1996</v>
      </c>
      <c r="S148" s="5">
        <v>2</v>
      </c>
      <c r="T148" s="5">
        <v>14.4</v>
      </c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10"/>
      <c r="F149" s="1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>
        <v>1997</v>
      </c>
      <c r="S149" s="5">
        <v>2</v>
      </c>
      <c r="T149" s="5">
        <v>20.8</v>
      </c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10"/>
      <c r="F150" s="1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1998</v>
      </c>
      <c r="S150" s="5">
        <v>2</v>
      </c>
      <c r="T150" s="5">
        <v>14.5</v>
      </c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10"/>
      <c r="F151" s="1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>
        <v>1999</v>
      </c>
      <c r="S151" s="5">
        <v>2</v>
      </c>
      <c r="T151" s="5">
        <v>26.302368243654822</v>
      </c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10"/>
      <c r="F152" s="1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>
        <v>2000</v>
      </c>
      <c r="S152" s="5">
        <v>2</v>
      </c>
      <c r="T152" s="5">
        <v>22.49417151219512</v>
      </c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10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>
        <v>2001</v>
      </c>
      <c r="S153" s="5">
        <v>2</v>
      </c>
      <c r="T153" s="5">
        <v>11.832383414634144</v>
      </c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>
        <v>2002</v>
      </c>
      <c r="S154" s="5">
        <v>2</v>
      </c>
      <c r="T154" s="5">
        <v>18.036000000000001</v>
      </c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>
        <v>2003</v>
      </c>
      <c r="S155" s="5">
        <v>2</v>
      </c>
      <c r="T155" s="5">
        <v>18.2</v>
      </c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10"/>
      <c r="F156" s="1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>
        <v>2004</v>
      </c>
      <c r="S156" s="5">
        <v>2</v>
      </c>
      <c r="T156" s="5">
        <v>18.924695121951224</v>
      </c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10"/>
      <c r="F157" s="1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>
        <v>2005</v>
      </c>
      <c r="S157" s="5">
        <v>2</v>
      </c>
      <c r="T157" s="5">
        <v>18</v>
      </c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10"/>
      <c r="F158" s="1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>
        <v>2006</v>
      </c>
      <c r="S158" s="5">
        <v>2</v>
      </c>
      <c r="T158" s="5">
        <v>21.052994990112062</v>
      </c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10"/>
      <c r="F159" s="1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>
        <v>2007</v>
      </c>
      <c r="S159" s="5">
        <v>2</v>
      </c>
      <c r="T159" s="5">
        <v>1.72</v>
      </c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10"/>
      <c r="F160" s="1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>
        <v>2008</v>
      </c>
      <c r="S160" s="5">
        <v>2</v>
      </c>
      <c r="T160" s="5">
        <v>27.135999999999999</v>
      </c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10"/>
      <c r="F161" s="1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>
        <v>2009</v>
      </c>
      <c r="S161" s="5">
        <v>2</v>
      </c>
      <c r="T161" s="5">
        <v>4.91</v>
      </c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10"/>
      <c r="F162" s="1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>
        <v>1930</v>
      </c>
      <c r="S162" s="5">
        <v>3</v>
      </c>
      <c r="T162" s="5">
        <v>7.4</v>
      </c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10"/>
      <c r="F163" s="1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>
        <v>1931</v>
      </c>
      <c r="S163" s="5">
        <v>3</v>
      </c>
      <c r="T163" s="5">
        <v>25.2</v>
      </c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10"/>
      <c r="F164" s="1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>
        <v>1932</v>
      </c>
      <c r="S164" s="5">
        <v>3</v>
      </c>
      <c r="T164" s="5">
        <v>23.9</v>
      </c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10"/>
      <c r="F165" s="1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>
        <v>1933</v>
      </c>
      <c r="S165" s="5">
        <v>3</v>
      </c>
      <c r="T165" s="5">
        <v>22.1</v>
      </c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10"/>
      <c r="F166" s="1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v>1934</v>
      </c>
      <c r="S166" s="5">
        <v>3</v>
      </c>
      <c r="T166" s="5">
        <v>18.7</v>
      </c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10"/>
      <c r="F167" s="1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>
        <v>1935</v>
      </c>
      <c r="S167" s="5">
        <v>3</v>
      </c>
      <c r="T167" s="5">
        <v>24.1</v>
      </c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10"/>
      <c r="F168" s="1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>
        <v>1936</v>
      </c>
      <c r="S168" s="5">
        <v>3</v>
      </c>
      <c r="T168" s="5">
        <v>19.399999999999999</v>
      </c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10"/>
      <c r="F169" s="1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>
        <v>1937</v>
      </c>
      <c r="S169" s="5">
        <v>3</v>
      </c>
      <c r="T169" s="5">
        <v>28.8</v>
      </c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10"/>
      <c r="F170" s="1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1938</v>
      </c>
      <c r="S170" s="5">
        <v>3</v>
      </c>
      <c r="T170" s="5">
        <v>11.7</v>
      </c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10"/>
      <c r="F171" s="1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>
        <v>1939</v>
      </c>
      <c r="S171" s="5">
        <v>3</v>
      </c>
      <c r="T171" s="5">
        <v>25.8</v>
      </c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10"/>
      <c r="F172" s="1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>
        <v>1940</v>
      </c>
      <c r="S172" s="5">
        <v>3</v>
      </c>
      <c r="T172" s="5">
        <v>28.6</v>
      </c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10"/>
      <c r="F173" s="1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>
        <v>1941</v>
      </c>
      <c r="S173" s="5">
        <v>3</v>
      </c>
      <c r="T173" s="5">
        <v>8.1</v>
      </c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10"/>
      <c r="F174" s="1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>
        <v>1942</v>
      </c>
      <c r="S174" s="5">
        <v>3</v>
      </c>
      <c r="T174" s="5">
        <v>10.7</v>
      </c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10"/>
      <c r="F175" s="1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>
        <v>1943</v>
      </c>
      <c r="S175" s="5">
        <v>3</v>
      </c>
      <c r="T175" s="5">
        <v>9.1999999999999993</v>
      </c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10"/>
      <c r="F176" s="1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>
        <v>1944</v>
      </c>
      <c r="S176" s="5">
        <v>3</v>
      </c>
      <c r="T176" s="5">
        <v>24.9</v>
      </c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10"/>
      <c r="F177" s="1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>
        <v>1945</v>
      </c>
      <c r="S177" s="5">
        <v>3</v>
      </c>
      <c r="T177" s="5">
        <v>6.9</v>
      </c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10"/>
      <c r="F178" s="1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>
        <v>1946</v>
      </c>
      <c r="S178" s="5">
        <v>3</v>
      </c>
      <c r="T178" s="5">
        <v>12.9</v>
      </c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10"/>
      <c r="F179" s="1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>
        <v>1947</v>
      </c>
      <c r="S179" s="5">
        <v>3</v>
      </c>
      <c r="T179" s="5">
        <v>20.399999999999999</v>
      </c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10"/>
      <c r="F180" s="1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>
        <v>1948</v>
      </c>
      <c r="S180" s="5">
        <v>3</v>
      </c>
      <c r="T180" s="5">
        <v>33</v>
      </c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10"/>
      <c r="F181" s="1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>
        <v>1949</v>
      </c>
      <c r="S181" s="5">
        <v>3</v>
      </c>
      <c r="T181" s="5">
        <v>15.9</v>
      </c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10"/>
      <c r="F182" s="1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>
        <v>1950</v>
      </c>
      <c r="S182" s="5">
        <v>3</v>
      </c>
      <c r="T182" s="5">
        <v>24.8</v>
      </c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10"/>
      <c r="F183" s="1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>
        <v>1951</v>
      </c>
      <c r="S183" s="5">
        <v>3</v>
      </c>
      <c r="T183" s="5">
        <v>18.5</v>
      </c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10"/>
      <c r="F184" s="1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1952</v>
      </c>
      <c r="S184" s="5">
        <v>3</v>
      </c>
      <c r="T184" s="5">
        <v>15.8</v>
      </c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10"/>
      <c r="F185" s="1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>
        <v>1953</v>
      </c>
      <c r="S185" s="5">
        <v>3</v>
      </c>
      <c r="T185" s="5">
        <v>24.5</v>
      </c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10"/>
      <c r="F186" s="1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>
        <v>1954</v>
      </c>
      <c r="S186" s="5">
        <v>3</v>
      </c>
      <c r="T186" s="5">
        <v>15.6</v>
      </c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10"/>
      <c r="F187" s="1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>
        <v>1955</v>
      </c>
      <c r="S187" s="5">
        <v>3</v>
      </c>
      <c r="T187" s="5">
        <v>8</v>
      </c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10"/>
      <c r="F188" s="1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>
        <v>1956</v>
      </c>
      <c r="S188" s="5">
        <v>3</v>
      </c>
      <c r="T188" s="5">
        <v>19.2</v>
      </c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10"/>
      <c r="F189" s="1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>
        <v>1957</v>
      </c>
      <c r="S189" s="5">
        <v>3</v>
      </c>
      <c r="T189" s="5">
        <v>15.3</v>
      </c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10"/>
      <c r="F190" s="1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v>1958</v>
      </c>
      <c r="S190" s="5">
        <v>3</v>
      </c>
      <c r="T190" s="5">
        <v>24.2</v>
      </c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10"/>
      <c r="F191" s="1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1959</v>
      </c>
      <c r="S191" s="5">
        <v>3</v>
      </c>
      <c r="T191" s="5">
        <v>27</v>
      </c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10"/>
      <c r="F192" s="1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>
        <v>1960</v>
      </c>
      <c r="S192" s="5">
        <v>3</v>
      </c>
      <c r="T192" s="5">
        <v>29.8</v>
      </c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10"/>
      <c r="F193" s="1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>
        <v>1961</v>
      </c>
      <c r="S193" s="5">
        <v>3</v>
      </c>
      <c r="T193" s="5">
        <v>17.5</v>
      </c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10"/>
      <c r="F194" s="1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>
        <v>1962</v>
      </c>
      <c r="S194" s="5">
        <v>3</v>
      </c>
      <c r="T194" s="5">
        <v>18.899999999999999</v>
      </c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10"/>
      <c r="F195" s="1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>
        <v>1963</v>
      </c>
      <c r="S195" s="5">
        <v>3</v>
      </c>
      <c r="T195" s="5">
        <v>22.7</v>
      </c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10"/>
      <c r="F196" s="1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v>1964</v>
      </c>
      <c r="S196" s="5">
        <v>3</v>
      </c>
      <c r="T196" s="5">
        <v>17</v>
      </c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10"/>
      <c r="F197" s="1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>
        <v>1965</v>
      </c>
      <c r="S197" s="5">
        <v>3</v>
      </c>
      <c r="T197" s="5">
        <v>25.8</v>
      </c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10"/>
      <c r="F198" s="1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>
        <v>1966</v>
      </c>
      <c r="S198" s="5">
        <v>3</v>
      </c>
      <c r="T198" s="5">
        <v>25.2</v>
      </c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10"/>
      <c r="F199" s="1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>
        <v>1967</v>
      </c>
      <c r="S199" s="5">
        <v>3</v>
      </c>
      <c r="T199" s="5">
        <v>6.5</v>
      </c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10"/>
      <c r="F200" s="1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>
        <v>1968</v>
      </c>
      <c r="S200" s="5">
        <v>3</v>
      </c>
      <c r="T200" s="5">
        <v>13.6</v>
      </c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10"/>
      <c r="F201" s="1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>
        <v>1969</v>
      </c>
      <c r="S201" s="5">
        <v>3</v>
      </c>
      <c r="T201" s="5">
        <v>12.5</v>
      </c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10"/>
      <c r="F202" s="1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>
        <v>1970</v>
      </c>
      <c r="S202" s="5">
        <v>3</v>
      </c>
      <c r="T202" s="5">
        <v>20.8</v>
      </c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10"/>
      <c r="F203" s="1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>
        <v>1971</v>
      </c>
      <c r="S203" s="5">
        <v>3</v>
      </c>
      <c r="T203" s="5">
        <v>33.1</v>
      </c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10"/>
      <c r="F204" s="1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>
        <v>1972</v>
      </c>
      <c r="S204" s="5">
        <v>3</v>
      </c>
      <c r="T204" s="5">
        <v>14.6</v>
      </c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10"/>
      <c r="F205" s="1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>
        <v>1973</v>
      </c>
      <c r="S205" s="5">
        <v>3</v>
      </c>
      <c r="T205" s="5">
        <v>17.399999999999999</v>
      </c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10"/>
      <c r="F206" s="1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1974</v>
      </c>
      <c r="S206" s="5">
        <v>3</v>
      </c>
      <c r="T206" s="5">
        <v>14.3</v>
      </c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10"/>
      <c r="F207" s="1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>
        <v>1975</v>
      </c>
      <c r="S207" s="5">
        <v>3</v>
      </c>
      <c r="T207" s="5">
        <v>16.2</v>
      </c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10"/>
      <c r="F208" s="1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>
        <v>1976</v>
      </c>
      <c r="S208" s="5">
        <v>3</v>
      </c>
      <c r="T208" s="5">
        <v>19.600000000000001</v>
      </c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10"/>
      <c r="F209" s="1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>
        <v>1977</v>
      </c>
      <c r="S209" s="5">
        <v>3</v>
      </c>
      <c r="T209" s="5">
        <v>25.8</v>
      </c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10"/>
      <c r="F210" s="1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>
        <v>1978</v>
      </c>
      <c r="S210" s="5">
        <v>3</v>
      </c>
      <c r="T210" s="5">
        <v>16.899999999999999</v>
      </c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10"/>
      <c r="F211" s="1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>
        <v>1979</v>
      </c>
      <c r="S211" s="5">
        <v>3</v>
      </c>
      <c r="T211" s="5">
        <v>39.5</v>
      </c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10"/>
      <c r="F212" s="1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>
        <v>1980</v>
      </c>
      <c r="S212" s="5">
        <v>3</v>
      </c>
      <c r="T212" s="5">
        <v>33.4</v>
      </c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10"/>
      <c r="F213" s="1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>
        <v>1981</v>
      </c>
      <c r="S213" s="5">
        <v>3</v>
      </c>
      <c r="T213" s="5">
        <v>19.5</v>
      </c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10"/>
      <c r="F214" s="1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>
        <v>1982</v>
      </c>
      <c r="S214" s="5">
        <v>3</v>
      </c>
      <c r="T214" s="5">
        <v>30.9</v>
      </c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10"/>
      <c r="F215" s="1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>
        <v>1983</v>
      </c>
      <c r="S215" s="5">
        <v>3</v>
      </c>
      <c r="T215" s="5">
        <v>17.100000000000001</v>
      </c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10"/>
      <c r="F216" s="1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>
        <v>1984</v>
      </c>
      <c r="S216" s="5">
        <v>3</v>
      </c>
      <c r="T216" s="5">
        <v>29.6</v>
      </c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10"/>
      <c r="F217" s="1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>
        <v>1985</v>
      </c>
      <c r="S217" s="5">
        <v>3</v>
      </c>
      <c r="T217" s="5">
        <v>11</v>
      </c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10"/>
      <c r="F218" s="1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>
        <v>1986</v>
      </c>
      <c r="S218" s="5">
        <v>3</v>
      </c>
      <c r="T218" s="5">
        <v>13.5</v>
      </c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10"/>
      <c r="F219" s="1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>
        <v>1987</v>
      </c>
      <c r="S219" s="5">
        <v>3</v>
      </c>
      <c r="T219" s="5">
        <v>12.4</v>
      </c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10"/>
      <c r="F220" s="1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>
        <v>1988</v>
      </c>
      <c r="S220" s="5">
        <v>3</v>
      </c>
      <c r="T220" s="5">
        <v>16</v>
      </c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10"/>
      <c r="F221" s="1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>
        <v>1989</v>
      </c>
      <c r="S221" s="5">
        <v>3</v>
      </c>
      <c r="T221" s="5">
        <v>16.8</v>
      </c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10"/>
      <c r="F222" s="1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>
        <v>1990</v>
      </c>
      <c r="S222" s="5">
        <v>3</v>
      </c>
      <c r="T222" s="5">
        <v>18.399999999999999</v>
      </c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10"/>
      <c r="F223" s="1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>
        <v>1991</v>
      </c>
      <c r="S223" s="5">
        <v>3</v>
      </c>
      <c r="T223" s="5">
        <v>15.8</v>
      </c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10"/>
      <c r="F224" s="1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>
        <v>1992</v>
      </c>
      <c r="S224" s="5">
        <v>3</v>
      </c>
      <c r="T224" s="5">
        <v>11.7339</v>
      </c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10"/>
      <c r="F225" s="1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>
        <v>1993</v>
      </c>
      <c r="S225" s="5">
        <v>3</v>
      </c>
      <c r="T225" s="5">
        <v>20.5701</v>
      </c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10"/>
      <c r="F226" s="1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>
        <v>1994</v>
      </c>
      <c r="S226" s="5">
        <v>3</v>
      </c>
      <c r="T226" s="5">
        <v>9.7248999999999999</v>
      </c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10"/>
      <c r="F227" s="1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>
        <v>1995</v>
      </c>
      <c r="S227" s="5">
        <v>3</v>
      </c>
      <c r="T227" s="5">
        <v>2.5886999999999998</v>
      </c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10"/>
      <c r="F228" s="1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>
        <v>1996</v>
      </c>
      <c r="S228" s="5">
        <v>3</v>
      </c>
      <c r="T228" s="5">
        <v>15.01</v>
      </c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10"/>
      <c r="F229" s="1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>
        <v>1997</v>
      </c>
      <c r="S229" s="5">
        <v>3</v>
      </c>
      <c r="T229" s="5">
        <v>20.7</v>
      </c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10"/>
      <c r="F230" s="1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>
        <v>1998</v>
      </c>
      <c r="S230" s="5">
        <v>3</v>
      </c>
      <c r="T230" s="5">
        <v>18.77</v>
      </c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10"/>
      <c r="F231" s="1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>
        <v>1999</v>
      </c>
      <c r="S231" s="5">
        <v>3</v>
      </c>
      <c r="T231" s="5">
        <v>20.397754964467008</v>
      </c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10"/>
      <c r="F232" s="1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>
        <v>2000</v>
      </c>
      <c r="S232" s="5">
        <v>3</v>
      </c>
      <c r="T232" s="5">
        <v>22.829211658536583</v>
      </c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10"/>
      <c r="F233" s="1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>
        <v>2001</v>
      </c>
      <c r="S233" s="5">
        <v>3</v>
      </c>
      <c r="T233" s="5">
        <v>18.164307512195123</v>
      </c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10"/>
      <c r="F234" s="1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>
        <v>2002</v>
      </c>
      <c r="S234" s="5">
        <v>3</v>
      </c>
      <c r="T234" s="5">
        <v>19.696999999999999</v>
      </c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10"/>
      <c r="F235" s="1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>
        <v>2003</v>
      </c>
      <c r="S235" s="5">
        <v>3</v>
      </c>
      <c r="T235" s="5">
        <v>23.6</v>
      </c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10"/>
      <c r="F236" s="1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>
        <v>2004</v>
      </c>
      <c r="S236" s="5">
        <v>3</v>
      </c>
      <c r="T236" s="5">
        <v>19.478048780487811</v>
      </c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10"/>
      <c r="F237" s="1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>
        <v>2005</v>
      </c>
      <c r="S237" s="5">
        <v>3</v>
      </c>
      <c r="T237" s="5">
        <v>18</v>
      </c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10"/>
      <c r="F238" s="1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>
        <v>2006</v>
      </c>
      <c r="S238" s="5">
        <v>3</v>
      </c>
      <c r="T238" s="5">
        <v>22.811939697224567</v>
      </c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10"/>
      <c r="F239" s="1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>
        <v>2007</v>
      </c>
      <c r="S239" s="5">
        <v>3</v>
      </c>
      <c r="T239" s="5">
        <v>1.0780000000000001</v>
      </c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10"/>
      <c r="F240" s="1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>
        <v>2008</v>
      </c>
      <c r="S240" s="5">
        <v>3</v>
      </c>
      <c r="T240" s="5">
        <v>38.021999999999998</v>
      </c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10"/>
      <c r="F241" s="1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>
        <v>2009</v>
      </c>
      <c r="S241" s="5">
        <v>3</v>
      </c>
      <c r="T241" s="5">
        <v>4.38</v>
      </c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10"/>
      <c r="F242" s="1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>
        <v>1930</v>
      </c>
      <c r="S242" s="5">
        <v>4</v>
      </c>
      <c r="T242" s="5">
        <v>6.5</v>
      </c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10"/>
      <c r="F243" s="1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>
        <v>1931</v>
      </c>
      <c r="S243" s="5">
        <v>4</v>
      </c>
      <c r="T243" s="5">
        <v>28.4</v>
      </c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10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>
        <v>1932</v>
      </c>
      <c r="S244" s="5">
        <v>4</v>
      </c>
      <c r="T244" s="5">
        <v>28.6</v>
      </c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10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>
        <v>1933</v>
      </c>
      <c r="S245" s="5">
        <v>4</v>
      </c>
      <c r="T245" s="5">
        <v>22.9</v>
      </c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10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>
        <v>1934</v>
      </c>
      <c r="S246" s="5">
        <v>4</v>
      </c>
      <c r="T246" s="5">
        <v>18</v>
      </c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10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>
        <v>1935</v>
      </c>
      <c r="S247" s="5">
        <v>4</v>
      </c>
      <c r="T247" s="5">
        <v>26.1</v>
      </c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10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>
        <v>1936</v>
      </c>
      <c r="S248" s="5">
        <v>4</v>
      </c>
      <c r="T248" s="5">
        <v>20.2</v>
      </c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10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>
        <v>1937</v>
      </c>
      <c r="S249" s="5">
        <v>4</v>
      </c>
      <c r="T249" s="5">
        <v>30.3</v>
      </c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10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>
        <v>1938</v>
      </c>
      <c r="S250" s="5">
        <v>4</v>
      </c>
      <c r="T250" s="5">
        <v>11.7</v>
      </c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10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>
        <v>1939</v>
      </c>
      <c r="S251" s="5">
        <v>4</v>
      </c>
      <c r="T251" s="5">
        <v>24.4</v>
      </c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10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>
        <v>1940</v>
      </c>
      <c r="S252" s="5">
        <v>4</v>
      </c>
      <c r="T252" s="5">
        <v>30.6</v>
      </c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10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>
        <v>1941</v>
      </c>
      <c r="S253" s="5">
        <v>4</v>
      </c>
      <c r="T253" s="5">
        <v>8.6999999999999993</v>
      </c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10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>
        <v>1942</v>
      </c>
      <c r="S254" s="5">
        <v>4</v>
      </c>
      <c r="T254" s="5">
        <v>10.9</v>
      </c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10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>
        <v>1943</v>
      </c>
      <c r="S255" s="5">
        <v>4</v>
      </c>
      <c r="T255" s="5">
        <v>11.9</v>
      </c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10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>
        <v>1944</v>
      </c>
      <c r="S256" s="5">
        <v>4</v>
      </c>
      <c r="T256" s="5">
        <v>24.1</v>
      </c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10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>
        <v>1945</v>
      </c>
      <c r="S257" s="5">
        <v>4</v>
      </c>
      <c r="T257" s="5">
        <v>6.1</v>
      </c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10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>
        <v>1946</v>
      </c>
      <c r="S258" s="5">
        <v>4</v>
      </c>
      <c r="T258" s="5">
        <v>20.9</v>
      </c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10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>
        <v>1947</v>
      </c>
      <c r="S259" s="5">
        <v>4</v>
      </c>
      <c r="T259" s="5">
        <v>22.8</v>
      </c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10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>
        <v>1948</v>
      </c>
      <c r="S260" s="5">
        <v>4</v>
      </c>
      <c r="T260" s="5">
        <v>34.4</v>
      </c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10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>
        <v>1949</v>
      </c>
      <c r="S261" s="5">
        <v>4</v>
      </c>
      <c r="T261" s="5">
        <v>17.399999999999999</v>
      </c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10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>
        <v>1950</v>
      </c>
      <c r="S262" s="5">
        <v>4</v>
      </c>
      <c r="T262" s="5">
        <v>26.4</v>
      </c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10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>
        <v>1951</v>
      </c>
      <c r="S263" s="5">
        <v>4</v>
      </c>
      <c r="T263" s="5">
        <v>21.4</v>
      </c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10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>
        <v>1952</v>
      </c>
      <c r="S264" s="5">
        <v>4</v>
      </c>
      <c r="T264" s="5">
        <v>17.100000000000001</v>
      </c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10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>
        <v>1953</v>
      </c>
      <c r="S265" s="5">
        <v>4</v>
      </c>
      <c r="T265" s="5">
        <v>32</v>
      </c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10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>
        <v>1954</v>
      </c>
      <c r="S266" s="5">
        <v>4</v>
      </c>
      <c r="T266" s="5">
        <v>12.5</v>
      </c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10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>
        <v>1955</v>
      </c>
      <c r="S267" s="5">
        <v>4</v>
      </c>
      <c r="T267" s="5">
        <v>5.4</v>
      </c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10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>
        <v>1956</v>
      </c>
      <c r="S268" s="5">
        <v>4</v>
      </c>
      <c r="T268" s="5">
        <v>15.1</v>
      </c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10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>
        <v>1957</v>
      </c>
      <c r="S269" s="5">
        <v>4</v>
      </c>
      <c r="T269" s="5">
        <v>15.8</v>
      </c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10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>
        <v>1958</v>
      </c>
      <c r="S270" s="5">
        <v>4</v>
      </c>
      <c r="T270" s="5">
        <v>36.9</v>
      </c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10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>
        <v>1959</v>
      </c>
      <c r="S271" s="5">
        <v>4</v>
      </c>
      <c r="T271" s="5">
        <v>39.5</v>
      </c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10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>
        <v>1960</v>
      </c>
      <c r="S272" s="5">
        <v>4</v>
      </c>
      <c r="T272" s="5">
        <v>34</v>
      </c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10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>
        <v>1961</v>
      </c>
      <c r="S273" s="5">
        <v>4</v>
      </c>
      <c r="T273" s="5">
        <v>26.1</v>
      </c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10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>
        <v>1962</v>
      </c>
      <c r="S274" s="5">
        <v>4</v>
      </c>
      <c r="T274" s="5">
        <v>28.5</v>
      </c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10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>
        <v>1963</v>
      </c>
      <c r="S275" s="5">
        <v>4</v>
      </c>
      <c r="T275" s="5">
        <v>41.5</v>
      </c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10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>
        <v>1964</v>
      </c>
      <c r="S276" s="5">
        <v>4</v>
      </c>
      <c r="T276" s="5">
        <v>20.7</v>
      </c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10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>
        <v>1965</v>
      </c>
      <c r="S277" s="5">
        <v>4</v>
      </c>
      <c r="T277" s="5">
        <v>30.7</v>
      </c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10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>
        <v>1966</v>
      </c>
      <c r="S278" s="5">
        <v>4</v>
      </c>
      <c r="T278" s="5">
        <v>49.3</v>
      </c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10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>
        <v>1967</v>
      </c>
      <c r="S279" s="5">
        <v>4</v>
      </c>
      <c r="T279" s="5">
        <v>10.1</v>
      </c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10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>
        <v>1968</v>
      </c>
      <c r="S280" s="5">
        <v>4</v>
      </c>
      <c r="T280" s="5">
        <v>23.5</v>
      </c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10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>
        <v>1969</v>
      </c>
      <c r="S281" s="5">
        <v>4</v>
      </c>
      <c r="T281" s="5">
        <v>25.4</v>
      </c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10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>
        <v>1970</v>
      </c>
      <c r="S282" s="5">
        <v>4</v>
      </c>
      <c r="T282" s="5">
        <v>23.5</v>
      </c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10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>
        <v>1971</v>
      </c>
      <c r="S283" s="5">
        <v>4</v>
      </c>
      <c r="T283" s="5">
        <v>36.200000000000003</v>
      </c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10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>
        <v>1972</v>
      </c>
      <c r="S284" s="5">
        <v>4</v>
      </c>
      <c r="T284" s="5">
        <v>38.9</v>
      </c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10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>
        <v>1973</v>
      </c>
      <c r="S285" s="5">
        <v>4</v>
      </c>
      <c r="T285" s="5">
        <v>44.1</v>
      </c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10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>
        <v>1974</v>
      </c>
      <c r="S286" s="5">
        <v>4</v>
      </c>
      <c r="T286" s="5">
        <v>38.799999999999997</v>
      </c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10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>
        <v>1975</v>
      </c>
      <c r="S287" s="5">
        <v>4</v>
      </c>
      <c r="T287" s="5">
        <v>51.4</v>
      </c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10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>
        <v>1976</v>
      </c>
      <c r="S288" s="5">
        <v>4</v>
      </c>
      <c r="T288" s="5">
        <v>45.6</v>
      </c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10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>
        <v>1977</v>
      </c>
      <c r="S289" s="5">
        <v>4</v>
      </c>
      <c r="T289" s="5">
        <v>32.299999999999997</v>
      </c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10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>
        <v>1978</v>
      </c>
      <c r="S290" s="5">
        <v>4</v>
      </c>
      <c r="T290" s="5">
        <v>32.200000000000003</v>
      </c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10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>
        <v>1979</v>
      </c>
      <c r="S291" s="5">
        <v>4</v>
      </c>
      <c r="T291" s="5">
        <v>52.6</v>
      </c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10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>
        <v>1980</v>
      </c>
      <c r="S292" s="5">
        <v>4</v>
      </c>
      <c r="T292" s="5">
        <v>43</v>
      </c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10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>
        <v>1981</v>
      </c>
      <c r="S293" s="5">
        <v>4</v>
      </c>
      <c r="T293" s="5">
        <v>38.299999999999997</v>
      </c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10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>
        <v>1982</v>
      </c>
      <c r="S294" s="5">
        <v>4</v>
      </c>
      <c r="T294" s="5">
        <v>32.200000000000003</v>
      </c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10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>
        <v>1983</v>
      </c>
      <c r="S295" s="5">
        <v>4</v>
      </c>
      <c r="T295" s="5">
        <v>27.9</v>
      </c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10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>
        <v>1984</v>
      </c>
      <c r="S296" s="5">
        <v>4</v>
      </c>
      <c r="T296" s="5">
        <v>31.8</v>
      </c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10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>
        <v>1985</v>
      </c>
      <c r="S297" s="5">
        <v>4</v>
      </c>
      <c r="T297" s="5">
        <v>22.2</v>
      </c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10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>
        <v>1986</v>
      </c>
      <c r="S298" s="5">
        <v>4</v>
      </c>
      <c r="T298" s="5">
        <v>13.2</v>
      </c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10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>
        <v>1987</v>
      </c>
      <c r="S299" s="5">
        <v>4</v>
      </c>
      <c r="T299" s="5">
        <v>11.7</v>
      </c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10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>
        <v>1988</v>
      </c>
      <c r="S300" s="5">
        <v>4</v>
      </c>
      <c r="T300" s="5">
        <v>25</v>
      </c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10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>
        <v>1989</v>
      </c>
      <c r="S301" s="5">
        <v>4</v>
      </c>
      <c r="T301" s="5">
        <v>16.3</v>
      </c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10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>
        <v>1990</v>
      </c>
      <c r="S302" s="5">
        <v>4</v>
      </c>
      <c r="T302" s="5">
        <v>31.9</v>
      </c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10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>
        <v>1991</v>
      </c>
      <c r="S303" s="5">
        <v>4</v>
      </c>
      <c r="T303" s="5">
        <v>23.7</v>
      </c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10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>
        <v>1992</v>
      </c>
      <c r="S304" s="5">
        <v>4</v>
      </c>
      <c r="T304" s="5">
        <v>24.036799999999999</v>
      </c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10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>
        <v>1993</v>
      </c>
      <c r="S305" s="5">
        <v>4</v>
      </c>
      <c r="T305" s="5">
        <v>29.151599999999998</v>
      </c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10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>
        <v>1994</v>
      </c>
      <c r="S306" s="5">
        <v>4</v>
      </c>
      <c r="T306" s="5">
        <v>31.946000000000002</v>
      </c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10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>
        <v>1995</v>
      </c>
      <c r="S307" s="5">
        <v>4</v>
      </c>
      <c r="T307" s="5">
        <v>9.2579999999999991</v>
      </c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10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>
        <v>1996</v>
      </c>
      <c r="S308" s="5">
        <v>4</v>
      </c>
      <c r="T308" s="5">
        <v>22.19</v>
      </c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10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>
        <v>1997</v>
      </c>
      <c r="S309" s="5">
        <v>4</v>
      </c>
      <c r="T309" s="5">
        <v>60.8</v>
      </c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10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>
        <v>1998</v>
      </c>
      <c r="S310" s="5">
        <v>4</v>
      </c>
      <c r="T310" s="5">
        <v>33.81</v>
      </c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10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>
        <v>1999</v>
      </c>
      <c r="S311" s="5">
        <v>4</v>
      </c>
      <c r="T311" s="5">
        <v>52.067953461928937</v>
      </c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10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>
        <v>2000</v>
      </c>
      <c r="S312" s="5">
        <v>4</v>
      </c>
      <c r="T312" s="5">
        <v>33.103900097560974</v>
      </c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10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>
        <v>2001</v>
      </c>
      <c r="S313" s="5">
        <v>4</v>
      </c>
      <c r="T313" s="5">
        <v>24.874530731707313</v>
      </c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10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2002</v>
      </c>
      <c r="S314" s="5">
        <v>4</v>
      </c>
      <c r="T314" s="5">
        <v>41.664999999999999</v>
      </c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10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>
        <v>2003</v>
      </c>
      <c r="S315" s="5">
        <v>4</v>
      </c>
      <c r="T315" s="5">
        <v>51.6</v>
      </c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10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>
        <v>2004</v>
      </c>
      <c r="S316" s="5">
        <v>4</v>
      </c>
      <c r="T316" s="5">
        <v>54.671341463414635</v>
      </c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10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>
        <v>2005</v>
      </c>
      <c r="S317" s="5">
        <v>4</v>
      </c>
      <c r="T317" s="5">
        <v>31</v>
      </c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10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>
        <v>2006</v>
      </c>
      <c r="S318" s="5">
        <v>4</v>
      </c>
      <c r="T318" s="5">
        <v>43.634205134156346</v>
      </c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10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>
        <v>2007</v>
      </c>
      <c r="S319" s="5">
        <v>4</v>
      </c>
      <c r="T319" s="5">
        <v>6.0679999999999996</v>
      </c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10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>
        <v>2008</v>
      </c>
      <c r="S320" s="5">
        <v>4</v>
      </c>
      <c r="T320" s="5">
        <v>45.706000000000003</v>
      </c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10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>
        <v>2009</v>
      </c>
      <c r="S321" s="5">
        <v>4</v>
      </c>
      <c r="T321" s="5">
        <v>2.61</v>
      </c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10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>
        <v>1930</v>
      </c>
      <c r="S322" s="5">
        <v>5</v>
      </c>
      <c r="T322" s="5">
        <v>5.5</v>
      </c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10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>
        <v>1931</v>
      </c>
      <c r="S323" s="5">
        <v>5</v>
      </c>
      <c r="T323" s="5">
        <v>32.299999999999997</v>
      </c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10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>
        <v>1932</v>
      </c>
      <c r="S324" s="5">
        <v>5</v>
      </c>
      <c r="T324" s="5">
        <v>22.7</v>
      </c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10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>
        <v>1933</v>
      </c>
      <c r="S325" s="5">
        <v>5</v>
      </c>
      <c r="T325" s="5">
        <v>25.1</v>
      </c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10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>
        <v>1934</v>
      </c>
      <c r="S326" s="5">
        <v>5</v>
      </c>
      <c r="T326" s="5">
        <v>21.9</v>
      </c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10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>
        <v>1935</v>
      </c>
      <c r="S327" s="5">
        <v>5</v>
      </c>
      <c r="T327" s="5">
        <v>27</v>
      </c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10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>
        <v>1936</v>
      </c>
      <c r="S328" s="5">
        <v>5</v>
      </c>
      <c r="T328" s="5">
        <v>20.6</v>
      </c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10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>
        <v>1937</v>
      </c>
      <c r="S329" s="5">
        <v>5</v>
      </c>
      <c r="T329" s="5">
        <v>32.200000000000003</v>
      </c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10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>
        <v>1938</v>
      </c>
      <c r="S330" s="5">
        <v>5</v>
      </c>
      <c r="T330" s="5">
        <v>12.4</v>
      </c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10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>
        <v>1939</v>
      </c>
      <c r="S331" s="5">
        <v>5</v>
      </c>
      <c r="T331" s="5">
        <v>26.7</v>
      </c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10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>
        <v>1940</v>
      </c>
      <c r="S332" s="5">
        <v>5</v>
      </c>
      <c r="T332" s="5">
        <v>33.6</v>
      </c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10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1941</v>
      </c>
      <c r="S333" s="5">
        <v>5</v>
      </c>
      <c r="T333" s="5">
        <v>8.1999999999999993</v>
      </c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10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>
        <v>1942</v>
      </c>
      <c r="S334" s="5">
        <v>5</v>
      </c>
      <c r="T334" s="5">
        <v>9.9</v>
      </c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10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>
        <v>1943</v>
      </c>
      <c r="S335" s="5">
        <v>5</v>
      </c>
      <c r="T335" s="5">
        <v>10.9</v>
      </c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10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>
        <v>1944</v>
      </c>
      <c r="S336" s="5">
        <v>5</v>
      </c>
      <c r="T336" s="5">
        <v>23.1</v>
      </c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10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>
        <v>1945</v>
      </c>
      <c r="S337" s="5">
        <v>5</v>
      </c>
      <c r="T337" s="5">
        <v>9.9</v>
      </c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10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>
        <v>1946</v>
      </c>
      <c r="S338" s="5">
        <v>5</v>
      </c>
      <c r="T338" s="5">
        <v>15.1</v>
      </c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10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>
        <v>1947</v>
      </c>
      <c r="S339" s="5">
        <v>5</v>
      </c>
      <c r="T339" s="5">
        <v>24.1</v>
      </c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10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>
        <v>1948</v>
      </c>
      <c r="S340" s="5">
        <v>5</v>
      </c>
      <c r="T340" s="5">
        <v>34.4</v>
      </c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10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>
        <v>1949</v>
      </c>
      <c r="S341" s="5">
        <v>5</v>
      </c>
      <c r="T341" s="5">
        <v>19.7</v>
      </c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10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>
        <v>1950</v>
      </c>
      <c r="S342" s="5">
        <v>5</v>
      </c>
      <c r="T342" s="5">
        <v>21.4</v>
      </c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10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>
        <v>1951</v>
      </c>
      <c r="S343" s="5">
        <v>5</v>
      </c>
      <c r="T343" s="5">
        <v>24.2</v>
      </c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10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>
        <v>1952</v>
      </c>
      <c r="S344" s="5">
        <v>5</v>
      </c>
      <c r="T344" s="5">
        <v>16.7</v>
      </c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10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>
        <v>1953</v>
      </c>
      <c r="S345" s="5">
        <v>5</v>
      </c>
      <c r="T345" s="5">
        <v>32.1</v>
      </c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10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>
        <v>1954</v>
      </c>
      <c r="S346" s="5">
        <v>5</v>
      </c>
      <c r="T346" s="5">
        <v>15.3</v>
      </c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10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>
        <v>1955</v>
      </c>
      <c r="S347" s="5">
        <v>5</v>
      </c>
      <c r="T347" s="5">
        <v>2.5</v>
      </c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10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>
        <v>1956</v>
      </c>
      <c r="S348" s="5">
        <v>5</v>
      </c>
      <c r="T348" s="5">
        <v>15.6</v>
      </c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10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>
        <v>1957</v>
      </c>
      <c r="S349" s="5">
        <v>5</v>
      </c>
      <c r="T349" s="5">
        <v>17</v>
      </c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10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>
        <v>1958</v>
      </c>
      <c r="S350" s="5">
        <v>5</v>
      </c>
      <c r="T350" s="5">
        <v>35.700000000000003</v>
      </c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10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>
        <v>1959</v>
      </c>
      <c r="S351" s="5">
        <v>5</v>
      </c>
      <c r="T351" s="5">
        <v>39.4</v>
      </c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10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>
        <v>1960</v>
      </c>
      <c r="S352" s="5">
        <v>5</v>
      </c>
      <c r="T352" s="5">
        <v>35.200000000000003</v>
      </c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10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>
        <v>1961</v>
      </c>
      <c r="S353" s="5">
        <v>5</v>
      </c>
      <c r="T353" s="5">
        <v>27.6</v>
      </c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10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>
        <v>1962</v>
      </c>
      <c r="S354" s="5">
        <v>5</v>
      </c>
      <c r="T354" s="5">
        <v>27</v>
      </c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10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>
        <v>1963</v>
      </c>
      <c r="S355" s="5">
        <v>5</v>
      </c>
      <c r="T355" s="5">
        <v>32.299999999999997</v>
      </c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10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>
        <v>1964</v>
      </c>
      <c r="S356" s="5">
        <v>5</v>
      </c>
      <c r="T356" s="5">
        <v>22.2</v>
      </c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10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>
        <v>1965</v>
      </c>
      <c r="S357" s="5">
        <v>5</v>
      </c>
      <c r="T357" s="5">
        <v>29.9</v>
      </c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10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v>1966</v>
      </c>
      <c r="S358" s="5">
        <v>5</v>
      </c>
      <c r="T358" s="5">
        <v>34.5</v>
      </c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10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>
        <v>1967</v>
      </c>
      <c r="S359" s="5">
        <v>5</v>
      </c>
      <c r="T359" s="5">
        <v>9.9</v>
      </c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10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>
        <v>1968</v>
      </c>
      <c r="S360" s="5">
        <v>5</v>
      </c>
      <c r="T360" s="5">
        <v>23.8</v>
      </c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10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>
        <v>1969</v>
      </c>
      <c r="S361" s="5">
        <v>5</v>
      </c>
      <c r="T361" s="5">
        <v>27.1</v>
      </c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10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>
        <v>1970</v>
      </c>
      <c r="S362" s="5">
        <v>5</v>
      </c>
      <c r="T362" s="5">
        <v>31</v>
      </c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10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>
        <v>1971</v>
      </c>
      <c r="S363" s="5">
        <v>5</v>
      </c>
      <c r="T363" s="5">
        <v>29.6</v>
      </c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10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>
        <v>1972</v>
      </c>
      <c r="S364" s="5">
        <v>5</v>
      </c>
      <c r="T364" s="5">
        <v>37.1</v>
      </c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10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>
        <v>1973</v>
      </c>
      <c r="S365" s="5">
        <v>5</v>
      </c>
      <c r="T365" s="5">
        <v>43.3</v>
      </c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10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>
        <v>1974</v>
      </c>
      <c r="S366" s="5">
        <v>5</v>
      </c>
      <c r="T366" s="5">
        <v>30.4</v>
      </c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10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>
        <v>1975</v>
      </c>
      <c r="S367" s="5">
        <v>5</v>
      </c>
      <c r="T367" s="5">
        <v>47.8</v>
      </c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10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>
        <v>1976</v>
      </c>
      <c r="S368" s="5">
        <v>5</v>
      </c>
      <c r="T368" s="5">
        <v>45.3</v>
      </c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10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>
        <v>1977</v>
      </c>
      <c r="S369" s="5">
        <v>5</v>
      </c>
      <c r="T369" s="5">
        <v>23.8</v>
      </c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10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>
        <v>1978</v>
      </c>
      <c r="S370" s="5">
        <v>5</v>
      </c>
      <c r="T370" s="5">
        <v>33.700000000000003</v>
      </c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10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>
        <v>1979</v>
      </c>
      <c r="S371" s="5">
        <v>5</v>
      </c>
      <c r="T371" s="5">
        <v>50.3</v>
      </c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10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>
        <v>1980</v>
      </c>
      <c r="S372" s="5">
        <v>5</v>
      </c>
      <c r="T372" s="5">
        <v>37</v>
      </c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10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>
        <v>1981</v>
      </c>
      <c r="S373" s="5">
        <v>5</v>
      </c>
      <c r="T373" s="5">
        <v>32.6</v>
      </c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10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>
        <v>1982</v>
      </c>
      <c r="S374" s="5">
        <v>5</v>
      </c>
      <c r="T374" s="5">
        <v>40.299999999999997</v>
      </c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10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>
        <v>1983</v>
      </c>
      <c r="S375" s="5">
        <v>5</v>
      </c>
      <c r="T375" s="5">
        <v>25.4</v>
      </c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10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>
        <v>1984</v>
      </c>
      <c r="S376" s="5">
        <v>5</v>
      </c>
      <c r="T376" s="5">
        <v>32.6</v>
      </c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10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>
        <v>1985</v>
      </c>
      <c r="S377" s="5">
        <v>5</v>
      </c>
      <c r="T377" s="5">
        <v>23.4</v>
      </c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10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>
        <v>1986</v>
      </c>
      <c r="S378" s="5">
        <v>5</v>
      </c>
      <c r="T378" s="5">
        <v>21.3</v>
      </c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10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>
        <v>1987</v>
      </c>
      <c r="S379" s="5">
        <v>5</v>
      </c>
      <c r="T379" s="5">
        <v>12.3</v>
      </c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10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>
        <v>1988</v>
      </c>
      <c r="S380" s="5">
        <v>5</v>
      </c>
      <c r="T380" s="5">
        <v>29.7</v>
      </c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10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>
        <v>1989</v>
      </c>
      <c r="S381" s="5">
        <v>5</v>
      </c>
      <c r="T381" s="5">
        <v>25.07</v>
      </c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10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>
        <v>1990</v>
      </c>
      <c r="S382" s="5">
        <v>5</v>
      </c>
      <c r="T382" s="5">
        <v>32.200000000000003</v>
      </c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10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>
        <v>1991</v>
      </c>
      <c r="S383" s="5">
        <v>5</v>
      </c>
      <c r="T383" s="5">
        <v>42.1</v>
      </c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10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>
        <v>1992</v>
      </c>
      <c r="S384" s="5">
        <v>5</v>
      </c>
      <c r="T384" s="5">
        <v>31.578600000000002</v>
      </c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10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>
        <v>1993</v>
      </c>
      <c r="S385" s="5">
        <v>5</v>
      </c>
      <c r="T385" s="5">
        <v>36.942799999999998</v>
      </c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10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>
        <v>1994</v>
      </c>
      <c r="S386" s="5">
        <v>5</v>
      </c>
      <c r="T386" s="5">
        <v>31.651199999999999</v>
      </c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10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>
        <v>1995</v>
      </c>
      <c r="S387" s="5">
        <v>5</v>
      </c>
      <c r="T387" s="5">
        <v>8.5061</v>
      </c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10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>
        <v>1996</v>
      </c>
      <c r="S388" s="5">
        <v>5</v>
      </c>
      <c r="T388" s="5">
        <v>24.05</v>
      </c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10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>
        <v>1997</v>
      </c>
      <c r="S389" s="5">
        <v>5</v>
      </c>
      <c r="T389" s="5">
        <v>62.6</v>
      </c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10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>
        <v>1998</v>
      </c>
      <c r="S390" s="5">
        <v>5</v>
      </c>
      <c r="T390" s="5">
        <v>37.340000000000003</v>
      </c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10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>
        <v>1999</v>
      </c>
      <c r="S391" s="5">
        <v>5</v>
      </c>
      <c r="T391" s="5">
        <v>52.844544974619296</v>
      </c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10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>
        <v>2000</v>
      </c>
      <c r="S392" s="5">
        <v>5</v>
      </c>
      <c r="T392" s="5">
        <v>38.11772692682927</v>
      </c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10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>
        <v>2001</v>
      </c>
      <c r="S393" s="5">
        <v>5</v>
      </c>
      <c r="T393" s="5">
        <v>28.035286829268294</v>
      </c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10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>
        <v>2002</v>
      </c>
      <c r="S394" s="5">
        <v>5</v>
      </c>
      <c r="T394" s="5">
        <v>40.716000000000001</v>
      </c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10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>
        <v>2003</v>
      </c>
      <c r="S395" s="5">
        <v>5</v>
      </c>
      <c r="T395" s="5">
        <v>59.5</v>
      </c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10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>
        <v>2004</v>
      </c>
      <c r="S396" s="5">
        <v>5</v>
      </c>
      <c r="T396" s="5">
        <v>55.556707317073169</v>
      </c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10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>
        <v>2005</v>
      </c>
      <c r="S397" s="5">
        <v>5</v>
      </c>
      <c r="T397" s="5">
        <v>38</v>
      </c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10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>
        <v>2006</v>
      </c>
      <c r="S398" s="5">
        <v>5</v>
      </c>
      <c r="T398" s="5">
        <v>45.082316646933471</v>
      </c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10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>
        <v>2007</v>
      </c>
      <c r="S399" s="5">
        <v>5</v>
      </c>
      <c r="T399" s="5">
        <v>4.7889999999999997</v>
      </c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10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2008</v>
      </c>
      <c r="S400" s="5">
        <v>5</v>
      </c>
      <c r="T400" s="5">
        <v>45.856999999999999</v>
      </c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10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>
        <v>2009</v>
      </c>
      <c r="S401" s="5">
        <v>5</v>
      </c>
      <c r="T401" s="5">
        <v>8.27</v>
      </c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10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>
        <v>1930</v>
      </c>
      <c r="S402" s="5">
        <v>6</v>
      </c>
      <c r="T402" s="5">
        <v>5.8</v>
      </c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10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>
        <v>1931</v>
      </c>
      <c r="S403" s="5">
        <v>6</v>
      </c>
      <c r="T403" s="5">
        <v>32.4</v>
      </c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10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>
        <v>1932</v>
      </c>
      <c r="S404" s="5">
        <v>6</v>
      </c>
      <c r="T404" s="5">
        <v>27.5</v>
      </c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10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>
        <v>1933</v>
      </c>
      <c r="S405" s="5">
        <v>6</v>
      </c>
      <c r="T405" s="5">
        <v>23.1</v>
      </c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10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>
        <v>1934</v>
      </c>
      <c r="S406" s="5">
        <v>6</v>
      </c>
      <c r="T406" s="5">
        <v>12.4</v>
      </c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10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>
        <v>1935</v>
      </c>
      <c r="S407" s="5">
        <v>6</v>
      </c>
      <c r="T407" s="5">
        <v>28</v>
      </c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10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v>1936</v>
      </c>
      <c r="S408" s="5">
        <v>6</v>
      </c>
      <c r="T408" s="5">
        <v>16.899999999999999</v>
      </c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10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>
        <v>1937</v>
      </c>
      <c r="S409" s="5">
        <v>6</v>
      </c>
      <c r="T409" s="5">
        <v>32.5</v>
      </c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10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>
        <v>1938</v>
      </c>
      <c r="S410" s="5">
        <v>6</v>
      </c>
      <c r="T410" s="5">
        <v>14.1</v>
      </c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10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>
        <v>1939</v>
      </c>
      <c r="S411" s="5">
        <v>6</v>
      </c>
      <c r="T411" s="5">
        <v>28</v>
      </c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10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>
        <v>1940</v>
      </c>
      <c r="S412" s="5">
        <v>6</v>
      </c>
      <c r="T412" s="5">
        <v>33.700000000000003</v>
      </c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10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>
        <v>1941</v>
      </c>
      <c r="S413" s="5">
        <v>6</v>
      </c>
      <c r="T413" s="5">
        <v>8.5</v>
      </c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10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>
        <v>1942</v>
      </c>
      <c r="S414" s="5">
        <v>6</v>
      </c>
      <c r="T414" s="5">
        <v>10.8</v>
      </c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10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>
        <v>1943</v>
      </c>
      <c r="S415" s="5">
        <v>6</v>
      </c>
      <c r="T415" s="5">
        <v>12.3</v>
      </c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10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>
        <v>1944</v>
      </c>
      <c r="S416" s="5">
        <v>6</v>
      </c>
      <c r="T416" s="5">
        <v>23.6</v>
      </c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10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>
        <v>1945</v>
      </c>
      <c r="S417" s="5">
        <v>6</v>
      </c>
      <c r="T417" s="5">
        <v>10.3</v>
      </c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10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>
        <v>1946</v>
      </c>
      <c r="S418" s="5">
        <v>6</v>
      </c>
      <c r="T418" s="5">
        <v>12.1</v>
      </c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10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>
        <v>1947</v>
      </c>
      <c r="S419" s="5">
        <v>6</v>
      </c>
      <c r="T419" s="5">
        <v>20</v>
      </c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10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>
        <v>1948</v>
      </c>
      <c r="S420" s="5">
        <v>6</v>
      </c>
      <c r="T420" s="5">
        <v>33.700000000000003</v>
      </c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10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>
        <v>1949</v>
      </c>
      <c r="S421" s="5">
        <v>6</v>
      </c>
      <c r="T421" s="5">
        <v>20.399999999999999</v>
      </c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10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>
        <v>1950</v>
      </c>
      <c r="S422" s="5">
        <v>6</v>
      </c>
      <c r="T422" s="5">
        <v>26.2</v>
      </c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10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>
        <v>1951</v>
      </c>
      <c r="S423" s="5">
        <v>6</v>
      </c>
      <c r="T423" s="5">
        <v>29.1</v>
      </c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10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>
        <v>1952</v>
      </c>
      <c r="S424" s="5">
        <v>6</v>
      </c>
      <c r="T424" s="5">
        <v>29</v>
      </c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10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>
        <v>1953</v>
      </c>
      <c r="S425" s="5">
        <v>6</v>
      </c>
      <c r="T425" s="5">
        <v>33.6</v>
      </c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10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>
        <v>1954</v>
      </c>
      <c r="S426" s="5">
        <v>6</v>
      </c>
      <c r="T426" s="5">
        <v>16.7</v>
      </c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10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>
        <v>1955</v>
      </c>
      <c r="S427" s="5">
        <v>6</v>
      </c>
      <c r="T427" s="5">
        <v>6.5</v>
      </c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10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>
        <v>1956</v>
      </c>
      <c r="S428" s="5">
        <v>6</v>
      </c>
      <c r="T428" s="5">
        <v>15.4</v>
      </c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10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>
        <v>1957</v>
      </c>
      <c r="S429" s="5">
        <v>6</v>
      </c>
      <c r="T429" s="5">
        <v>14.1</v>
      </c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10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>
        <v>1958</v>
      </c>
      <c r="S430" s="5">
        <v>6</v>
      </c>
      <c r="T430" s="5">
        <v>37.5</v>
      </c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10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>
        <v>1959</v>
      </c>
      <c r="S431" s="5">
        <v>6</v>
      </c>
      <c r="T431" s="5">
        <v>43</v>
      </c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10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v>1960</v>
      </c>
      <c r="S432" s="5">
        <v>6</v>
      </c>
      <c r="T432" s="5">
        <v>33.799999999999997</v>
      </c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10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>
        <v>1961</v>
      </c>
      <c r="S433" s="5">
        <v>6</v>
      </c>
      <c r="T433" s="5">
        <v>29.3</v>
      </c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10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>
        <v>1962</v>
      </c>
      <c r="S434" s="5">
        <v>6</v>
      </c>
      <c r="T434" s="5">
        <v>30.6</v>
      </c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10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>
        <v>1963</v>
      </c>
      <c r="S435" s="5">
        <v>6</v>
      </c>
      <c r="T435" s="5">
        <v>44.1</v>
      </c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10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>
        <v>1964</v>
      </c>
      <c r="S436" s="5">
        <v>6</v>
      </c>
      <c r="T436" s="5">
        <v>23.5</v>
      </c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10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>
        <v>1965</v>
      </c>
      <c r="S437" s="5">
        <v>6</v>
      </c>
      <c r="T437" s="5">
        <v>38.6</v>
      </c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10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>
        <v>1966</v>
      </c>
      <c r="S438" s="5">
        <v>6</v>
      </c>
      <c r="T438" s="5">
        <v>38.1</v>
      </c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10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>
        <v>1967</v>
      </c>
      <c r="S439" s="5">
        <v>6</v>
      </c>
      <c r="T439" s="5">
        <v>11.3</v>
      </c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10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>
        <v>1968</v>
      </c>
      <c r="S440" s="5">
        <v>6</v>
      </c>
      <c r="T440" s="5">
        <v>25.2</v>
      </c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10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>
        <v>1969</v>
      </c>
      <c r="S441" s="5">
        <v>6</v>
      </c>
      <c r="T441" s="5">
        <v>28.2</v>
      </c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10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>
        <v>1970</v>
      </c>
      <c r="S442" s="5">
        <v>6</v>
      </c>
      <c r="T442" s="5">
        <v>30.2</v>
      </c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10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>
        <v>1971</v>
      </c>
      <c r="S443" s="5">
        <v>6</v>
      </c>
      <c r="T443" s="5">
        <v>33.4</v>
      </c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10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>
        <v>1972</v>
      </c>
      <c r="S444" s="5">
        <v>6</v>
      </c>
      <c r="T444" s="5">
        <v>39.4</v>
      </c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10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>
        <v>1973</v>
      </c>
      <c r="S445" s="5">
        <v>6</v>
      </c>
      <c r="T445" s="5">
        <v>42.6</v>
      </c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10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>
        <v>1974</v>
      </c>
      <c r="S446" s="5">
        <v>6</v>
      </c>
      <c r="T446" s="5">
        <v>42.7</v>
      </c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10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>
        <v>1975</v>
      </c>
      <c r="S447" s="5">
        <v>6</v>
      </c>
      <c r="T447" s="5">
        <v>50.1</v>
      </c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10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>
        <v>1976</v>
      </c>
      <c r="S448" s="5">
        <v>6</v>
      </c>
      <c r="T448" s="5">
        <v>46.2</v>
      </c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10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>
        <v>1977</v>
      </c>
      <c r="S449" s="5">
        <v>6</v>
      </c>
      <c r="T449" s="5" t="s">
        <v>17</v>
      </c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10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>
        <v>1978</v>
      </c>
      <c r="S450" s="5">
        <v>6</v>
      </c>
      <c r="T450" s="5">
        <v>32.799999999999997</v>
      </c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10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>
        <v>1979</v>
      </c>
      <c r="S451" s="5">
        <v>6</v>
      </c>
      <c r="T451" s="5">
        <v>52.3</v>
      </c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10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>
        <v>1980</v>
      </c>
      <c r="S452" s="5">
        <v>6</v>
      </c>
      <c r="T452" s="5">
        <v>31.9</v>
      </c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10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>
        <v>1981</v>
      </c>
      <c r="S453" s="5">
        <v>6</v>
      </c>
      <c r="T453" s="5">
        <v>36.9</v>
      </c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10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>
        <v>1982</v>
      </c>
      <c r="S454" s="5">
        <v>6</v>
      </c>
      <c r="T454" s="5">
        <v>43.1</v>
      </c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10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>
        <v>1983</v>
      </c>
      <c r="S455" s="5">
        <v>6</v>
      </c>
      <c r="T455" s="5">
        <v>25.1</v>
      </c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10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>
        <v>1984</v>
      </c>
      <c r="S456" s="5">
        <v>6</v>
      </c>
      <c r="T456" s="5">
        <v>41.2</v>
      </c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10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>
        <v>1985</v>
      </c>
      <c r="S457" s="5">
        <v>6</v>
      </c>
      <c r="T457" s="5">
        <v>28.4</v>
      </c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10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>
        <v>1986</v>
      </c>
      <c r="S458" s="5">
        <v>6</v>
      </c>
      <c r="T458" s="5">
        <v>24.3</v>
      </c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10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>
        <v>1987</v>
      </c>
      <c r="S459" s="5">
        <v>6</v>
      </c>
      <c r="T459" s="5">
        <v>13.9</v>
      </c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10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>
        <v>1988</v>
      </c>
      <c r="S460" s="5">
        <v>6</v>
      </c>
      <c r="T460" s="5">
        <v>31.9</v>
      </c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10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>
        <v>1989</v>
      </c>
      <c r="S461" s="5">
        <v>6</v>
      </c>
      <c r="T461" s="5">
        <v>24.7</v>
      </c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10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>
        <v>1990</v>
      </c>
      <c r="S462" s="5">
        <v>6</v>
      </c>
      <c r="T462" s="5">
        <v>32.5</v>
      </c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10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>
        <v>1991</v>
      </c>
      <c r="S463" s="5">
        <v>6</v>
      </c>
      <c r="T463" s="5">
        <v>44.1</v>
      </c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10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>
        <v>1992</v>
      </c>
      <c r="S464" s="5">
        <v>6</v>
      </c>
      <c r="T464" s="5">
        <v>29.3705</v>
      </c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10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>
        <v>1993</v>
      </c>
      <c r="S465" s="5">
        <v>6</v>
      </c>
      <c r="T465" s="5">
        <v>40.986899999999999</v>
      </c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10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>
        <v>1994</v>
      </c>
      <c r="S466" s="5">
        <v>6</v>
      </c>
      <c r="T466" s="5">
        <v>27.758600000000001</v>
      </c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10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>
        <v>1995</v>
      </c>
      <c r="S467" s="5">
        <v>6</v>
      </c>
      <c r="T467" s="5">
        <v>7.0061999999999998</v>
      </c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10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>
        <v>1996</v>
      </c>
      <c r="S468" s="5">
        <v>6</v>
      </c>
      <c r="T468" s="5">
        <v>28.04</v>
      </c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10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>
        <v>1997</v>
      </c>
      <c r="S469" s="5">
        <v>6</v>
      </c>
      <c r="T469" s="5">
        <v>62.3</v>
      </c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10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>
        <v>1998</v>
      </c>
      <c r="S470" s="5">
        <v>6</v>
      </c>
      <c r="T470" s="5">
        <v>38.57</v>
      </c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10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>
        <v>1999</v>
      </c>
      <c r="S471" s="5">
        <v>6</v>
      </c>
      <c r="T471" s="5">
        <v>37.618150659898475</v>
      </c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10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>
        <v>2000</v>
      </c>
      <c r="S472" s="5">
        <v>6</v>
      </c>
      <c r="T472" s="5">
        <v>35.381875609756101</v>
      </c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10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>
        <v>2001</v>
      </c>
      <c r="S473" s="5">
        <v>6</v>
      </c>
      <c r="T473" s="5">
        <v>39.639847902439023</v>
      </c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10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>
        <v>2002</v>
      </c>
      <c r="S474" s="5">
        <v>6</v>
      </c>
      <c r="T474" s="5">
        <v>41.524000000000001</v>
      </c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10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>
        <v>2003</v>
      </c>
      <c r="S475" s="5">
        <v>6</v>
      </c>
      <c r="T475" s="5">
        <v>61</v>
      </c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10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>
        <v>2004</v>
      </c>
      <c r="S476" s="5">
        <v>6</v>
      </c>
      <c r="T476" s="5">
        <v>65.262530487804867</v>
      </c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10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>
        <v>2005</v>
      </c>
      <c r="S477" s="5">
        <v>6</v>
      </c>
      <c r="T477" s="5">
        <v>44</v>
      </c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10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v>2006</v>
      </c>
      <c r="S478" s="5">
        <v>6</v>
      </c>
      <c r="T478" s="5">
        <v>46.319684745415088</v>
      </c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10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2007</v>
      </c>
      <c r="S479" s="5">
        <v>6</v>
      </c>
      <c r="T479" s="5">
        <v>6.85</v>
      </c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10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>
        <v>2008</v>
      </c>
      <c r="S480" s="5">
        <v>6</v>
      </c>
      <c r="T480" s="5">
        <v>48.83</v>
      </c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10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>
        <v>2009</v>
      </c>
      <c r="S481" s="5">
        <v>6</v>
      </c>
      <c r="T481" s="5">
        <v>5.32</v>
      </c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10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10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10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10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10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10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10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10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10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10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10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10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10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10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10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10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10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10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10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10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10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10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10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10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10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10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10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10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10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10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10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10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10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10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10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10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10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10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10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10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10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10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10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10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10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10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10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10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10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10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10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10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10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10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10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10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10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10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10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10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10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10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10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10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10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10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10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10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10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10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10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10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10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10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10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10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10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10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10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10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10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10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10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10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10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10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10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10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10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10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10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10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10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10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10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10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10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10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10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10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10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10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10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10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10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10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10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10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10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10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10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10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10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10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10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10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10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10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10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10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10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10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10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10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10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10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10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10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10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10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10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10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10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10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10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10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10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10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10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10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10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10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10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10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10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10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10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10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10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10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10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10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10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10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10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10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10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10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10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10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10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10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10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10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10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10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10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10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10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10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10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10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10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10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10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10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10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10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10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10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10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10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10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10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10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10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10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10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10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10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10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10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10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10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10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10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10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10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10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10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10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10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10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10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10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10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10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10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10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10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10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10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10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10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10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10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10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10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10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10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10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10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10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10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10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10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10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10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10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10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10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10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10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10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10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10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10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10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10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10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10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10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10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10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10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10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10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10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10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10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10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10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10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10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10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10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10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10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10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10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10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10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10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10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10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10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10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10"/>
      <c r="F937" s="1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10"/>
      <c r="F938" s="1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10"/>
      <c r="F939" s="1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10"/>
      <c r="F940" s="1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10"/>
      <c r="F941" s="1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10"/>
      <c r="F942" s="1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10"/>
      <c r="F943" s="1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10"/>
      <c r="F944" s="1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10"/>
      <c r="F945" s="1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10"/>
      <c r="F946" s="1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10"/>
      <c r="F947" s="1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10"/>
      <c r="F948" s="1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10"/>
      <c r="F949" s="1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10"/>
      <c r="F950" s="1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10"/>
      <c r="F951" s="1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10"/>
      <c r="F952" s="1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10"/>
      <c r="F953" s="1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10"/>
      <c r="F954" s="1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10"/>
      <c r="F955" s="1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10"/>
      <c r="F956" s="1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10"/>
      <c r="F957" s="1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10"/>
      <c r="F958" s="1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10"/>
      <c r="F959" s="1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10"/>
      <c r="F960" s="1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10"/>
      <c r="F961" s="1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10"/>
      <c r="F962" s="1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10"/>
      <c r="F963" s="1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10"/>
      <c r="F964" s="1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10"/>
      <c r="F965" s="1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10"/>
      <c r="F966" s="1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10"/>
      <c r="F967" s="1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10"/>
      <c r="F968" s="1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10"/>
      <c r="F969" s="1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10"/>
      <c r="F970" s="1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10"/>
      <c r="F971" s="1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10"/>
      <c r="F972" s="1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10"/>
      <c r="F973" s="1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10"/>
      <c r="F974" s="1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10"/>
      <c r="F975" s="1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10"/>
      <c r="F976" s="1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10"/>
      <c r="F977" s="1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10"/>
      <c r="F978" s="1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10"/>
      <c r="F979" s="1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10"/>
      <c r="F980" s="1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10"/>
      <c r="F981" s="1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10"/>
      <c r="F982" s="1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10"/>
      <c r="F983" s="1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10"/>
      <c r="F984" s="1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10"/>
      <c r="F985" s="1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10"/>
      <c r="F986" s="1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10"/>
      <c r="F987" s="1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10"/>
      <c r="F988" s="1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10"/>
      <c r="F989" s="1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10"/>
      <c r="F990" s="1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10"/>
      <c r="F991" s="1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10"/>
      <c r="F992" s="1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10"/>
      <c r="F993" s="1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10"/>
      <c r="F994" s="1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10"/>
      <c r="F995" s="1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10"/>
      <c r="F996" s="1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10"/>
      <c r="F997" s="1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10"/>
      <c r="F998" s="1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10"/>
      <c r="F999" s="1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10"/>
      <c r="F1000" s="1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7.28515625" defaultRowHeight="15" customHeight="1" x14ac:dyDescent="0.2"/>
  <cols>
    <col min="1" max="1" width="24.28515625" customWidth="1"/>
    <col min="2" max="26" width="8.7109375" customWidth="1"/>
  </cols>
  <sheetData>
    <row r="1" spans="1:9" ht="12.75" customHeight="1" x14ac:dyDescent="0.2">
      <c r="A1" s="2" t="s">
        <v>8</v>
      </c>
      <c r="B1" s="2" t="s">
        <v>9</v>
      </c>
      <c r="C1" s="2" t="s">
        <v>2</v>
      </c>
      <c r="D1" s="2" t="s">
        <v>3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</row>
    <row r="2" spans="1:9" ht="12.75" customHeight="1" x14ac:dyDescent="0.2">
      <c r="A2" s="2" t="s">
        <v>15</v>
      </c>
      <c r="B2" s="2">
        <v>1</v>
      </c>
      <c r="C2" s="2">
        <v>1893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0.7056</v>
      </c>
    </row>
    <row r="3" spans="1:9" ht="12.75" customHeight="1" x14ac:dyDescent="0.2">
      <c r="A3" s="2" t="s">
        <v>15</v>
      </c>
      <c r="B3" s="2">
        <v>1</v>
      </c>
      <c r="C3" s="2">
        <v>1893</v>
      </c>
      <c r="D3" s="2">
        <v>2</v>
      </c>
      <c r="E3" s="2">
        <v>0</v>
      </c>
      <c r="F3" s="2">
        <v>0</v>
      </c>
      <c r="G3" s="2">
        <v>0</v>
      </c>
      <c r="H3" s="2">
        <v>0</v>
      </c>
      <c r="I3" s="2">
        <v>0.7056</v>
      </c>
    </row>
    <row r="4" spans="1:9" ht="12.75" customHeight="1" x14ac:dyDescent="0.2">
      <c r="A4" s="2" t="s">
        <v>16</v>
      </c>
      <c r="B4" s="2">
        <v>1</v>
      </c>
      <c r="C4" s="2">
        <v>1894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1.40448</v>
      </c>
    </row>
    <row r="5" spans="1:9" ht="12.75" customHeight="1" x14ac:dyDescent="0.2">
      <c r="A5" s="2" t="s">
        <v>16</v>
      </c>
      <c r="B5" s="2">
        <v>1</v>
      </c>
      <c r="C5" s="2">
        <v>1894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1.40448</v>
      </c>
    </row>
    <row r="6" spans="1:9" ht="12.75" customHeight="1" x14ac:dyDescent="0.2">
      <c r="A6" s="2" t="s">
        <v>15</v>
      </c>
      <c r="B6" s="2">
        <v>1</v>
      </c>
      <c r="C6" s="2">
        <v>1895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ht="12.75" customHeight="1" x14ac:dyDescent="0.2">
      <c r="A7" s="2" t="s">
        <v>15</v>
      </c>
      <c r="B7" s="2">
        <v>1</v>
      </c>
      <c r="C7" s="2">
        <v>1895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ht="12.75" customHeight="1" x14ac:dyDescent="0.2">
      <c r="A8" s="2" t="s">
        <v>15</v>
      </c>
      <c r="B8" s="2">
        <v>1</v>
      </c>
      <c r="C8" s="2">
        <v>1896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0.46368000000000004</v>
      </c>
    </row>
    <row r="9" spans="1:9" ht="12.75" customHeight="1" x14ac:dyDescent="0.2">
      <c r="A9" s="2" t="s">
        <v>15</v>
      </c>
      <c r="B9" s="2">
        <v>1</v>
      </c>
      <c r="C9" s="2">
        <v>1896</v>
      </c>
      <c r="D9" s="2">
        <v>2</v>
      </c>
      <c r="E9" s="2">
        <v>0</v>
      </c>
      <c r="F9" s="2">
        <v>0</v>
      </c>
      <c r="G9" s="2">
        <v>0</v>
      </c>
      <c r="H9" s="2">
        <v>0</v>
      </c>
      <c r="I9" s="2">
        <v>0.46368000000000004</v>
      </c>
    </row>
    <row r="10" spans="1:9" ht="12.75" customHeight="1" x14ac:dyDescent="0.2">
      <c r="A10" s="2" t="s">
        <v>15</v>
      </c>
      <c r="B10" s="2">
        <v>1</v>
      </c>
      <c r="C10" s="2">
        <v>1897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1.1961600000000001</v>
      </c>
    </row>
    <row r="11" spans="1:9" ht="12.75" customHeight="1" x14ac:dyDescent="0.2">
      <c r="A11" s="2" t="s">
        <v>15</v>
      </c>
      <c r="B11" s="2">
        <v>1</v>
      </c>
      <c r="C11" s="2">
        <v>1897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1.1961600000000001</v>
      </c>
    </row>
    <row r="12" spans="1:9" ht="12.75" customHeight="1" x14ac:dyDescent="0.2">
      <c r="A12" s="2" t="s">
        <v>15</v>
      </c>
      <c r="B12" s="2">
        <v>1</v>
      </c>
      <c r="C12" s="2">
        <v>1898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0.504</v>
      </c>
    </row>
    <row r="13" spans="1:9" ht="12.75" customHeight="1" x14ac:dyDescent="0.2">
      <c r="A13" s="2" t="s">
        <v>15</v>
      </c>
      <c r="B13" s="2">
        <v>1</v>
      </c>
      <c r="C13" s="2">
        <v>1898</v>
      </c>
      <c r="D13" s="2">
        <v>2</v>
      </c>
      <c r="E13" s="2">
        <v>0</v>
      </c>
      <c r="F13" s="2">
        <v>0</v>
      </c>
      <c r="G13" s="2">
        <v>0</v>
      </c>
      <c r="H13" s="2">
        <v>0</v>
      </c>
      <c r="I13" s="2">
        <v>0.504</v>
      </c>
    </row>
    <row r="14" spans="1:9" ht="12.75" customHeight="1" x14ac:dyDescent="0.2">
      <c r="A14" s="2" t="s">
        <v>15</v>
      </c>
      <c r="B14" s="2">
        <v>2</v>
      </c>
      <c r="C14" s="2">
        <v>1899</v>
      </c>
      <c r="D14" s="2">
        <v>1</v>
      </c>
      <c r="E14" s="2">
        <v>120</v>
      </c>
      <c r="F14" s="2">
        <v>0</v>
      </c>
      <c r="G14" s="2">
        <v>0</v>
      </c>
      <c r="H14" s="2">
        <v>0</v>
      </c>
      <c r="I14" s="2">
        <v>2.0563200000000004</v>
      </c>
    </row>
    <row r="15" spans="1:9" ht="12.75" customHeight="1" x14ac:dyDescent="0.2">
      <c r="A15" s="2" t="s">
        <v>15</v>
      </c>
      <c r="B15" s="2">
        <v>2</v>
      </c>
      <c r="C15" s="2">
        <v>1899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0.80640000000000012</v>
      </c>
    </row>
    <row r="16" spans="1:9" ht="12.75" customHeight="1" x14ac:dyDescent="0.2">
      <c r="A16" s="2" t="s">
        <v>15</v>
      </c>
      <c r="B16" s="2">
        <v>2</v>
      </c>
      <c r="C16" s="2">
        <v>1900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2.47296</v>
      </c>
    </row>
    <row r="17" spans="1:9" ht="12.75" customHeight="1" x14ac:dyDescent="0.2">
      <c r="A17" s="2" t="s">
        <v>15</v>
      </c>
      <c r="B17" s="2">
        <v>2</v>
      </c>
      <c r="C17" s="2">
        <v>1900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1.2163200000000001</v>
      </c>
    </row>
    <row r="18" spans="1:9" ht="12.75" customHeight="1" x14ac:dyDescent="0.2">
      <c r="A18" s="2" t="s">
        <v>15</v>
      </c>
      <c r="B18" s="2">
        <v>2</v>
      </c>
      <c r="C18" s="2">
        <v>1901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2.5334400000000006</v>
      </c>
    </row>
    <row r="19" spans="1:9" ht="12.75" customHeight="1" x14ac:dyDescent="0.2">
      <c r="A19" s="2" t="s">
        <v>15</v>
      </c>
      <c r="B19" s="2">
        <v>2</v>
      </c>
      <c r="C19" s="2">
        <v>1901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1.8816000000000002</v>
      </c>
    </row>
    <row r="20" spans="1:9" ht="12.75" customHeight="1" x14ac:dyDescent="0.2">
      <c r="A20" s="2" t="s">
        <v>15</v>
      </c>
      <c r="B20" s="2">
        <v>2</v>
      </c>
      <c r="C20" s="2">
        <v>1902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1.1692799999999999</v>
      </c>
    </row>
    <row r="21" spans="1:9" ht="12.75" customHeight="1" x14ac:dyDescent="0.2">
      <c r="A21" s="2" t="s">
        <v>15</v>
      </c>
      <c r="B21" s="2">
        <v>2</v>
      </c>
      <c r="C21" s="2">
        <v>1902</v>
      </c>
      <c r="D21" s="2">
        <v>2</v>
      </c>
      <c r="E21" s="2">
        <v>0</v>
      </c>
      <c r="F21" s="2">
        <v>0</v>
      </c>
      <c r="G21" s="2">
        <v>0</v>
      </c>
      <c r="H21" s="2">
        <v>0</v>
      </c>
      <c r="I21" s="2">
        <v>1.0281600000000002</v>
      </c>
    </row>
    <row r="22" spans="1:9" ht="12.75" customHeight="1" x14ac:dyDescent="0.2">
      <c r="A22" s="2" t="s">
        <v>15</v>
      </c>
      <c r="B22" s="2">
        <v>2</v>
      </c>
      <c r="C22" s="2">
        <v>1903</v>
      </c>
      <c r="D22" s="2">
        <v>1</v>
      </c>
      <c r="E22" s="2">
        <v>120</v>
      </c>
      <c r="F22" s="2">
        <v>0</v>
      </c>
      <c r="G22" s="2">
        <v>0</v>
      </c>
      <c r="H22" s="2">
        <v>0</v>
      </c>
      <c r="I22" s="2">
        <v>1.8547200000000001</v>
      </c>
    </row>
    <row r="23" spans="1:9" ht="12.75" customHeight="1" x14ac:dyDescent="0.2">
      <c r="A23" s="2" t="s">
        <v>15</v>
      </c>
      <c r="B23" s="2">
        <v>2</v>
      </c>
      <c r="C23" s="2">
        <v>1903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1.36416</v>
      </c>
    </row>
    <row r="24" spans="1:9" ht="12.75" customHeight="1" x14ac:dyDescent="0.2">
      <c r="A24" s="2" t="s">
        <v>15</v>
      </c>
      <c r="B24" s="2">
        <v>2</v>
      </c>
      <c r="C24" s="2">
        <v>1904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1.05504</v>
      </c>
    </row>
    <row r="25" spans="1:9" ht="12.75" customHeight="1" x14ac:dyDescent="0.2">
      <c r="A25" s="2" t="s">
        <v>15</v>
      </c>
      <c r="B25" s="2">
        <v>2</v>
      </c>
      <c r="C25" s="2">
        <v>1904</v>
      </c>
      <c r="D25" s="2">
        <v>2</v>
      </c>
      <c r="E25" s="2">
        <v>0</v>
      </c>
      <c r="F25" s="2">
        <v>0</v>
      </c>
      <c r="G25" s="2">
        <v>0</v>
      </c>
      <c r="H25" s="2">
        <v>0</v>
      </c>
      <c r="I25" s="2">
        <v>0.84672000000000003</v>
      </c>
    </row>
    <row r="26" spans="1:9" ht="12.75" customHeight="1" x14ac:dyDescent="0.2">
      <c r="A26" s="2" t="s">
        <v>15</v>
      </c>
      <c r="B26" s="2">
        <v>2</v>
      </c>
      <c r="C26" s="2">
        <v>1905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0.78624000000000005</v>
      </c>
    </row>
    <row r="27" spans="1:9" ht="12.75" customHeight="1" x14ac:dyDescent="0.2">
      <c r="A27" s="2" t="s">
        <v>15</v>
      </c>
      <c r="B27" s="2">
        <v>2</v>
      </c>
      <c r="C27" s="2">
        <v>1905</v>
      </c>
      <c r="D27" s="2">
        <v>2</v>
      </c>
      <c r="E27" s="2">
        <v>0</v>
      </c>
      <c r="F27" s="2">
        <v>0</v>
      </c>
      <c r="G27" s="2">
        <v>0</v>
      </c>
      <c r="H27" s="2">
        <v>0</v>
      </c>
      <c r="I27" s="2">
        <v>0.32256000000000001</v>
      </c>
    </row>
    <row r="28" spans="1:9" ht="12.75" customHeight="1" x14ac:dyDescent="0.2">
      <c r="A28" s="2" t="s">
        <v>15</v>
      </c>
      <c r="B28" s="2">
        <v>2</v>
      </c>
      <c r="C28" s="2">
        <v>1906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1.5657600000000003</v>
      </c>
    </row>
    <row r="29" spans="1:9" ht="12.75" customHeight="1" x14ac:dyDescent="0.2">
      <c r="A29" s="2" t="s">
        <v>15</v>
      </c>
      <c r="B29" s="2">
        <v>2</v>
      </c>
      <c r="C29" s="2">
        <v>1906</v>
      </c>
      <c r="D29" s="2">
        <v>2</v>
      </c>
      <c r="E29" s="2">
        <v>0</v>
      </c>
      <c r="F29" s="2">
        <v>0</v>
      </c>
      <c r="G29" s="2">
        <v>0</v>
      </c>
      <c r="H29" s="2">
        <v>0</v>
      </c>
      <c r="I29" s="2">
        <v>0.47711999999999999</v>
      </c>
    </row>
    <row r="30" spans="1:9" ht="12.75" customHeight="1" x14ac:dyDescent="0.2">
      <c r="A30" s="2" t="s">
        <v>15</v>
      </c>
      <c r="B30" s="2">
        <v>2</v>
      </c>
      <c r="C30" s="2">
        <v>1907</v>
      </c>
      <c r="D30" s="2">
        <v>1</v>
      </c>
      <c r="E30" s="2">
        <v>120</v>
      </c>
      <c r="F30" s="2">
        <v>0</v>
      </c>
      <c r="G30" s="2">
        <v>0</v>
      </c>
      <c r="H30" s="2">
        <v>0</v>
      </c>
      <c r="I30" s="2">
        <v>1.0012800000000002</v>
      </c>
    </row>
    <row r="31" spans="1:9" ht="12.75" customHeight="1" x14ac:dyDescent="0.2">
      <c r="A31" s="2" t="s">
        <v>15</v>
      </c>
      <c r="B31" s="2">
        <v>2</v>
      </c>
      <c r="C31" s="2">
        <v>1907</v>
      </c>
      <c r="D31" s="2">
        <v>2</v>
      </c>
      <c r="E31" s="2">
        <v>0</v>
      </c>
      <c r="F31" s="2">
        <v>0</v>
      </c>
      <c r="G31" s="2">
        <v>0</v>
      </c>
      <c r="H31" s="2">
        <v>0</v>
      </c>
      <c r="I31" s="2">
        <v>0.34944000000000003</v>
      </c>
    </row>
    <row r="32" spans="1:9" ht="12.75" customHeight="1" x14ac:dyDescent="0.2">
      <c r="A32" s="2" t="s">
        <v>18</v>
      </c>
      <c r="B32" s="2">
        <v>2</v>
      </c>
      <c r="C32" s="2">
        <v>1908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1.0416000000000001</v>
      </c>
    </row>
    <row r="33" spans="1:9" ht="12.75" customHeight="1" x14ac:dyDescent="0.2">
      <c r="A33" s="2" t="s">
        <v>18</v>
      </c>
      <c r="B33" s="2">
        <v>2</v>
      </c>
      <c r="C33" s="2">
        <v>1908</v>
      </c>
      <c r="D33" s="2">
        <v>2</v>
      </c>
      <c r="E33" s="2">
        <v>0</v>
      </c>
      <c r="F33" s="2">
        <v>0</v>
      </c>
      <c r="G33" s="2">
        <v>0</v>
      </c>
      <c r="H33" s="2">
        <v>0</v>
      </c>
      <c r="I33" s="2">
        <v>0.86688000000000009</v>
      </c>
    </row>
    <row r="34" spans="1:9" ht="12.75" customHeight="1" x14ac:dyDescent="0.2">
      <c r="A34" s="2" t="s">
        <v>18</v>
      </c>
      <c r="B34" s="2">
        <v>2</v>
      </c>
      <c r="C34" s="2">
        <v>1909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1.70688</v>
      </c>
    </row>
    <row r="35" spans="1:9" ht="12.75" customHeight="1" x14ac:dyDescent="0.2">
      <c r="A35" s="2" t="s">
        <v>18</v>
      </c>
      <c r="B35" s="2">
        <v>2</v>
      </c>
      <c r="C35" s="2">
        <v>1909</v>
      </c>
      <c r="D35" s="2">
        <v>2</v>
      </c>
      <c r="E35" s="2">
        <v>0</v>
      </c>
      <c r="F35" s="2">
        <v>0</v>
      </c>
      <c r="G35" s="2">
        <v>0</v>
      </c>
      <c r="H35" s="2">
        <v>0</v>
      </c>
      <c r="I35" s="2">
        <v>1.45824</v>
      </c>
    </row>
    <row r="36" spans="1:9" ht="12.75" customHeight="1" x14ac:dyDescent="0.2">
      <c r="A36" s="2" t="s">
        <v>18</v>
      </c>
      <c r="B36" s="2">
        <v>2</v>
      </c>
      <c r="C36" s="2">
        <v>1910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2.3654400000000004</v>
      </c>
    </row>
    <row r="37" spans="1:9" ht="12.75" customHeight="1" x14ac:dyDescent="0.2">
      <c r="A37" s="2" t="s">
        <v>18</v>
      </c>
      <c r="B37" s="2">
        <v>2</v>
      </c>
      <c r="C37" s="2">
        <v>1910</v>
      </c>
      <c r="D37" s="2">
        <v>2</v>
      </c>
      <c r="E37" s="2">
        <v>0</v>
      </c>
      <c r="F37" s="2">
        <v>0</v>
      </c>
      <c r="G37" s="2">
        <v>0</v>
      </c>
      <c r="H37" s="2">
        <v>0</v>
      </c>
      <c r="I37" s="2">
        <v>1.2566400000000002</v>
      </c>
    </row>
    <row r="38" spans="1:9" ht="12.75" customHeight="1" x14ac:dyDescent="0.2">
      <c r="A38" s="2" t="s">
        <v>18</v>
      </c>
      <c r="B38" s="2">
        <v>2</v>
      </c>
      <c r="C38" s="2">
        <v>1911</v>
      </c>
      <c r="D38" s="2">
        <v>1</v>
      </c>
      <c r="E38" s="2">
        <v>120</v>
      </c>
      <c r="F38" s="2">
        <v>0</v>
      </c>
      <c r="G38" s="2">
        <v>0</v>
      </c>
      <c r="H38" s="2">
        <v>0</v>
      </c>
      <c r="I38" s="2">
        <v>0.32928000000000002</v>
      </c>
    </row>
    <row r="39" spans="1:9" ht="12.75" customHeight="1" x14ac:dyDescent="0.2">
      <c r="A39" s="2" t="s">
        <v>18</v>
      </c>
      <c r="B39" s="2">
        <v>2</v>
      </c>
      <c r="C39" s="2">
        <v>1911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0.15456</v>
      </c>
    </row>
    <row r="40" spans="1:9" ht="12.75" customHeight="1" x14ac:dyDescent="0.2">
      <c r="A40" s="2" t="s">
        <v>19</v>
      </c>
      <c r="B40" s="2">
        <v>2</v>
      </c>
      <c r="C40" s="2">
        <v>1912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1.3708799999999999</v>
      </c>
    </row>
    <row r="41" spans="1:9" ht="12.75" customHeight="1" x14ac:dyDescent="0.2">
      <c r="A41" s="2" t="s">
        <v>19</v>
      </c>
      <c r="B41" s="2">
        <v>2</v>
      </c>
      <c r="C41" s="2">
        <v>1912</v>
      </c>
      <c r="D41" s="2">
        <v>2</v>
      </c>
      <c r="E41" s="2">
        <v>0</v>
      </c>
      <c r="F41" s="2">
        <v>0</v>
      </c>
      <c r="G41" s="2">
        <v>0</v>
      </c>
      <c r="H41" s="2">
        <v>0</v>
      </c>
      <c r="I41" s="2">
        <v>0.35616000000000003</v>
      </c>
    </row>
    <row r="42" spans="1:9" ht="12.75" customHeight="1" x14ac:dyDescent="0.2">
      <c r="A42" s="2" t="s">
        <v>19</v>
      </c>
      <c r="B42" s="2">
        <v>2</v>
      </c>
      <c r="C42" s="2">
        <v>1913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0.99456000000000011</v>
      </c>
    </row>
    <row r="43" spans="1:9" ht="12.75" customHeight="1" x14ac:dyDescent="0.2">
      <c r="A43" s="2" t="s">
        <v>19</v>
      </c>
      <c r="B43" s="2">
        <v>2</v>
      </c>
      <c r="C43" s="2">
        <v>1913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0.37631999999999999</v>
      </c>
    </row>
    <row r="44" spans="1:9" ht="12.75" customHeight="1" x14ac:dyDescent="0.2">
      <c r="A44" s="2" t="s">
        <v>19</v>
      </c>
      <c r="B44" s="2">
        <v>2</v>
      </c>
      <c r="C44" s="2">
        <v>1914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2.2512000000000003</v>
      </c>
    </row>
    <row r="45" spans="1:9" ht="12.75" customHeight="1" x14ac:dyDescent="0.2">
      <c r="A45" s="2" t="s">
        <v>19</v>
      </c>
      <c r="B45" s="2">
        <v>2</v>
      </c>
      <c r="C45" s="2">
        <v>1914</v>
      </c>
      <c r="D45" s="2">
        <v>2</v>
      </c>
      <c r="E45" s="2">
        <v>0</v>
      </c>
      <c r="F45" s="2">
        <v>0</v>
      </c>
      <c r="G45" s="2">
        <v>0</v>
      </c>
      <c r="H45" s="2">
        <v>0</v>
      </c>
      <c r="I45" s="2">
        <v>1.55904</v>
      </c>
    </row>
    <row r="46" spans="1:9" ht="12.75" customHeight="1" x14ac:dyDescent="0.2">
      <c r="A46" s="2" t="s">
        <v>19</v>
      </c>
      <c r="B46" s="2">
        <v>2</v>
      </c>
      <c r="C46" s="2">
        <v>1915</v>
      </c>
      <c r="D46" s="2">
        <v>1</v>
      </c>
      <c r="E46" s="2">
        <v>120</v>
      </c>
      <c r="F46" s="2">
        <v>0</v>
      </c>
      <c r="G46" s="2">
        <v>0</v>
      </c>
      <c r="H46" s="2">
        <v>0</v>
      </c>
      <c r="I46" s="2">
        <v>1.3104</v>
      </c>
    </row>
    <row r="47" spans="1:9" ht="12.75" customHeight="1" x14ac:dyDescent="0.2">
      <c r="A47" s="2" t="s">
        <v>19</v>
      </c>
      <c r="B47" s="2">
        <v>2</v>
      </c>
      <c r="C47" s="2">
        <v>1915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1.0214399999999999</v>
      </c>
    </row>
    <row r="48" spans="1:9" ht="12.75" customHeight="1" x14ac:dyDescent="0.2">
      <c r="A48" s="2" t="s">
        <v>19</v>
      </c>
      <c r="B48" s="2">
        <v>2</v>
      </c>
      <c r="C48" s="2">
        <v>1916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0.89376000000000011</v>
      </c>
    </row>
    <row r="49" spans="1:9" ht="12.75" customHeight="1" x14ac:dyDescent="0.2">
      <c r="A49" s="2" t="s">
        <v>19</v>
      </c>
      <c r="B49" s="2">
        <v>2</v>
      </c>
      <c r="C49" s="2">
        <v>1916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0.53088000000000002</v>
      </c>
    </row>
    <row r="50" spans="1:9" ht="12.75" customHeight="1" x14ac:dyDescent="0.2">
      <c r="A50" s="2" t="s">
        <v>20</v>
      </c>
      <c r="B50" s="2">
        <v>2</v>
      </c>
      <c r="C50" s="2">
        <v>1917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2.1504000000000003</v>
      </c>
    </row>
    <row r="51" spans="1:9" ht="12.75" customHeight="1" x14ac:dyDescent="0.2">
      <c r="A51" s="2" t="s">
        <v>20</v>
      </c>
      <c r="B51" s="2">
        <v>2</v>
      </c>
      <c r="C51" s="2">
        <v>1917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1.4112</v>
      </c>
    </row>
    <row r="52" spans="1:9" ht="12.75" customHeight="1" x14ac:dyDescent="0.2">
      <c r="A52" s="2" t="s">
        <v>20</v>
      </c>
      <c r="B52" s="2">
        <v>2</v>
      </c>
      <c r="C52" s="2">
        <v>1918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1.96224</v>
      </c>
    </row>
    <row r="53" spans="1:9" ht="12.75" customHeight="1" x14ac:dyDescent="0.2">
      <c r="A53" s="2" t="s">
        <v>20</v>
      </c>
      <c r="B53" s="2">
        <v>2</v>
      </c>
      <c r="C53" s="2">
        <v>1918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0.72576000000000007</v>
      </c>
    </row>
    <row r="54" spans="1:9" ht="12.75" customHeight="1" x14ac:dyDescent="0.2">
      <c r="A54" s="2" t="s">
        <v>20</v>
      </c>
      <c r="B54" s="2">
        <v>2</v>
      </c>
      <c r="C54" s="2">
        <v>1919</v>
      </c>
      <c r="D54" s="2">
        <v>1</v>
      </c>
      <c r="E54" s="2">
        <v>120</v>
      </c>
      <c r="F54" s="2">
        <v>0</v>
      </c>
      <c r="G54" s="2">
        <v>0</v>
      </c>
      <c r="H54" s="2">
        <v>0</v>
      </c>
      <c r="I54" s="2">
        <v>0.77951999999999999</v>
      </c>
    </row>
    <row r="55" spans="1:9" ht="12.75" customHeight="1" x14ac:dyDescent="0.2">
      <c r="A55" s="2" t="s">
        <v>20</v>
      </c>
      <c r="B55" s="2">
        <v>2</v>
      </c>
      <c r="C55" s="2">
        <v>1919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0.47040000000000004</v>
      </c>
    </row>
    <row r="56" spans="1:9" ht="12.75" customHeight="1" x14ac:dyDescent="0.2">
      <c r="A56" s="2" t="s">
        <v>20</v>
      </c>
      <c r="B56" s="2">
        <v>2</v>
      </c>
      <c r="C56" s="2">
        <v>1920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2.2848000000000002</v>
      </c>
    </row>
    <row r="57" spans="1:9" ht="12.75" customHeight="1" x14ac:dyDescent="0.2">
      <c r="A57" s="2" t="s">
        <v>20</v>
      </c>
      <c r="B57" s="2">
        <v>2</v>
      </c>
      <c r="C57" s="2">
        <v>1920</v>
      </c>
      <c r="D57" s="2">
        <v>2</v>
      </c>
      <c r="E57" s="2">
        <v>0</v>
      </c>
      <c r="F57" s="2">
        <v>0</v>
      </c>
      <c r="G57" s="2">
        <v>0</v>
      </c>
      <c r="H57" s="2">
        <v>0</v>
      </c>
      <c r="I57" s="2">
        <v>1.8345600000000002</v>
      </c>
    </row>
    <row r="58" spans="1:9" ht="12.75" customHeight="1" x14ac:dyDescent="0.2">
      <c r="A58" s="2" t="s">
        <v>20</v>
      </c>
      <c r="B58" s="2">
        <v>2</v>
      </c>
      <c r="C58" s="2">
        <v>1921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1.05504</v>
      </c>
    </row>
    <row r="59" spans="1:9" ht="12.75" customHeight="1" x14ac:dyDescent="0.2">
      <c r="A59" s="2" t="s">
        <v>20</v>
      </c>
      <c r="B59" s="2">
        <v>2</v>
      </c>
      <c r="C59" s="2">
        <v>1921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0.49056</v>
      </c>
    </row>
    <row r="60" spans="1:9" ht="12.75" customHeight="1" x14ac:dyDescent="0.2">
      <c r="A60" s="2" t="s">
        <v>20</v>
      </c>
      <c r="B60" s="2">
        <v>2</v>
      </c>
      <c r="C60" s="2">
        <v>1922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0.49728000000000006</v>
      </c>
    </row>
    <row r="61" spans="1:9" ht="12.75" customHeight="1" x14ac:dyDescent="0.2">
      <c r="A61" s="2" t="s">
        <v>20</v>
      </c>
      <c r="B61" s="2">
        <v>2</v>
      </c>
      <c r="C61" s="2">
        <v>1922</v>
      </c>
      <c r="D61" s="2">
        <v>2</v>
      </c>
      <c r="E61" s="2">
        <v>0</v>
      </c>
      <c r="F61" s="2">
        <v>0</v>
      </c>
      <c r="G61" s="2">
        <v>0</v>
      </c>
      <c r="H61" s="2">
        <v>0</v>
      </c>
      <c r="I61" s="2">
        <v>0.25535999999999998</v>
      </c>
    </row>
    <row r="62" spans="1:9" ht="12.75" customHeight="1" x14ac:dyDescent="0.2">
      <c r="A62" s="2" t="s">
        <v>20</v>
      </c>
      <c r="B62" s="2">
        <v>2</v>
      </c>
      <c r="C62" s="2">
        <v>1923</v>
      </c>
      <c r="D62" s="2">
        <v>1</v>
      </c>
      <c r="E62" s="2">
        <v>120</v>
      </c>
      <c r="F62" s="2">
        <v>0</v>
      </c>
      <c r="G62" s="2">
        <v>0</v>
      </c>
      <c r="H62" s="2">
        <v>0</v>
      </c>
      <c r="I62" s="2">
        <v>1.5791999999999999</v>
      </c>
    </row>
    <row r="63" spans="1:9" ht="12.75" customHeight="1" x14ac:dyDescent="0.2">
      <c r="A63" s="2" t="s">
        <v>20</v>
      </c>
      <c r="B63" s="2">
        <v>2</v>
      </c>
      <c r="C63" s="2">
        <v>1923</v>
      </c>
      <c r="D63" s="2">
        <v>2</v>
      </c>
      <c r="E63" s="2">
        <v>0</v>
      </c>
      <c r="F63" s="2">
        <v>0</v>
      </c>
      <c r="G63" s="2">
        <v>0</v>
      </c>
      <c r="H63" s="2">
        <v>0</v>
      </c>
      <c r="I63" s="2">
        <v>0.86688000000000009</v>
      </c>
    </row>
    <row r="64" spans="1:9" ht="12.75" customHeight="1" x14ac:dyDescent="0.2">
      <c r="A64" s="2" t="s">
        <v>20</v>
      </c>
      <c r="B64" s="2">
        <v>2</v>
      </c>
      <c r="C64" s="2">
        <v>1924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1.1894400000000001</v>
      </c>
    </row>
    <row r="65" spans="1:9" ht="12.75" customHeight="1" x14ac:dyDescent="0.2">
      <c r="A65" s="2" t="s">
        <v>20</v>
      </c>
      <c r="B65" s="2">
        <v>2</v>
      </c>
      <c r="C65" s="2">
        <v>1924</v>
      </c>
      <c r="D65" s="2">
        <v>2</v>
      </c>
      <c r="E65" s="2">
        <v>0</v>
      </c>
      <c r="F65" s="2">
        <v>0</v>
      </c>
      <c r="G65" s="2">
        <v>0</v>
      </c>
      <c r="H65" s="2">
        <v>0</v>
      </c>
      <c r="I65" s="2">
        <v>0.51744000000000001</v>
      </c>
    </row>
    <row r="66" spans="1:9" ht="12.75" customHeight="1" x14ac:dyDescent="0.2">
      <c r="A66" s="2" t="s">
        <v>20</v>
      </c>
      <c r="B66" s="2">
        <v>2</v>
      </c>
      <c r="C66" s="2">
        <v>1925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1.3507200000000004</v>
      </c>
    </row>
    <row r="67" spans="1:9" ht="12.75" customHeight="1" x14ac:dyDescent="0.2">
      <c r="A67" s="2" t="s">
        <v>20</v>
      </c>
      <c r="B67" s="2">
        <v>2</v>
      </c>
      <c r="C67" s="2">
        <v>1925</v>
      </c>
      <c r="D67" s="2">
        <v>2</v>
      </c>
      <c r="E67" s="2">
        <v>0</v>
      </c>
      <c r="F67" s="2">
        <v>0</v>
      </c>
      <c r="G67" s="2">
        <v>0</v>
      </c>
      <c r="H67" s="2">
        <v>0</v>
      </c>
      <c r="I67" s="2">
        <v>0.76608000000000009</v>
      </c>
    </row>
    <row r="68" spans="1:9" ht="12.75" customHeight="1" x14ac:dyDescent="0.2">
      <c r="A68" s="2" t="s">
        <v>20</v>
      </c>
      <c r="B68" s="2">
        <v>2</v>
      </c>
      <c r="C68" s="2">
        <v>1926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0.47040000000000004</v>
      </c>
    </row>
    <row r="69" spans="1:9" ht="12.75" customHeight="1" x14ac:dyDescent="0.2">
      <c r="A69" s="2" t="s">
        <v>20</v>
      </c>
      <c r="B69" s="2">
        <v>2</v>
      </c>
      <c r="C69" s="2">
        <v>1926</v>
      </c>
      <c r="D69" s="2">
        <v>2</v>
      </c>
      <c r="E69" s="2">
        <v>0</v>
      </c>
      <c r="F69" s="2">
        <v>0</v>
      </c>
      <c r="G69" s="2">
        <v>0</v>
      </c>
      <c r="H69" s="2">
        <v>0</v>
      </c>
      <c r="I69" s="2">
        <v>0.47711999999999999</v>
      </c>
    </row>
    <row r="70" spans="1:9" ht="12.75" customHeight="1" x14ac:dyDescent="0.2">
      <c r="A70" s="2" t="s">
        <v>20</v>
      </c>
      <c r="B70" s="2">
        <v>2</v>
      </c>
      <c r="C70" s="2">
        <v>1927</v>
      </c>
      <c r="D70" s="2">
        <v>1</v>
      </c>
      <c r="E70" s="2">
        <v>120</v>
      </c>
      <c r="F70" s="2">
        <v>0</v>
      </c>
      <c r="G70" s="2">
        <v>0</v>
      </c>
      <c r="H70" s="2">
        <v>0</v>
      </c>
      <c r="I70" s="2">
        <v>0.35616000000000003</v>
      </c>
    </row>
    <row r="71" spans="1:9" ht="12.75" customHeight="1" x14ac:dyDescent="0.2">
      <c r="A71" s="2" t="s">
        <v>20</v>
      </c>
      <c r="B71" s="2">
        <v>2</v>
      </c>
      <c r="C71" s="2">
        <v>1927</v>
      </c>
      <c r="D71" s="2">
        <v>2</v>
      </c>
      <c r="E71" s="2">
        <v>0</v>
      </c>
      <c r="F71" s="2">
        <v>0</v>
      </c>
      <c r="G71" s="2">
        <v>0</v>
      </c>
      <c r="H71" s="2">
        <v>0</v>
      </c>
      <c r="I71" s="2">
        <v>0.11423999999999999</v>
      </c>
    </row>
    <row r="72" spans="1:9" ht="12.75" customHeight="1" x14ac:dyDescent="0.2">
      <c r="A72" s="2" t="s">
        <v>20</v>
      </c>
      <c r="B72" s="2">
        <v>2</v>
      </c>
      <c r="C72" s="2">
        <v>1928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1.94208</v>
      </c>
    </row>
    <row r="73" spans="1:9" ht="12.75" customHeight="1" x14ac:dyDescent="0.2">
      <c r="A73" s="2" t="s">
        <v>20</v>
      </c>
      <c r="B73" s="2">
        <v>2</v>
      </c>
      <c r="C73" s="2">
        <v>1928</v>
      </c>
      <c r="D73" s="2">
        <v>2</v>
      </c>
      <c r="E73" s="2">
        <v>0</v>
      </c>
      <c r="F73" s="2">
        <v>0</v>
      </c>
      <c r="G73" s="2">
        <v>0</v>
      </c>
      <c r="H73" s="2">
        <v>0</v>
      </c>
      <c r="I73" s="2">
        <v>1.1961600000000001</v>
      </c>
    </row>
    <row r="74" spans="1:9" ht="12.75" customHeight="1" x14ac:dyDescent="0.2">
      <c r="A74" s="2" t="s">
        <v>20</v>
      </c>
      <c r="B74" s="2">
        <v>2</v>
      </c>
      <c r="C74" s="2">
        <v>1929</v>
      </c>
      <c r="D74" s="2">
        <v>1</v>
      </c>
      <c r="E74" s="2">
        <v>0</v>
      </c>
      <c r="F74" s="2">
        <v>0</v>
      </c>
      <c r="G74" s="2">
        <v>0</v>
      </c>
      <c r="H74" s="2">
        <v>0</v>
      </c>
      <c r="I74" s="2">
        <v>1.1625600000000003</v>
      </c>
    </row>
    <row r="75" spans="1:9" ht="12.75" customHeight="1" x14ac:dyDescent="0.2">
      <c r="A75" s="2" t="s">
        <v>20</v>
      </c>
      <c r="B75" s="2">
        <v>2</v>
      </c>
      <c r="C75" s="2">
        <v>1929</v>
      </c>
      <c r="D75" s="2">
        <v>2</v>
      </c>
      <c r="E75" s="2">
        <v>0</v>
      </c>
      <c r="F75" s="2">
        <v>0</v>
      </c>
      <c r="G75" s="2">
        <v>0</v>
      </c>
      <c r="H75" s="2">
        <v>0</v>
      </c>
      <c r="I75" s="2">
        <v>0.67200000000000004</v>
      </c>
    </row>
    <row r="76" spans="1:9" ht="12.75" customHeight="1" x14ac:dyDescent="0.2">
      <c r="A76" s="2" t="s">
        <v>20</v>
      </c>
      <c r="B76" s="2">
        <v>3</v>
      </c>
      <c r="C76" s="2">
        <v>1930</v>
      </c>
      <c r="D76" s="2">
        <v>1</v>
      </c>
      <c r="E76" s="2">
        <v>0</v>
      </c>
      <c r="F76" s="2">
        <v>0</v>
      </c>
      <c r="G76" s="2">
        <v>0</v>
      </c>
      <c r="H76" s="2">
        <v>0</v>
      </c>
      <c r="I76" s="2">
        <v>1.2835200000000002</v>
      </c>
    </row>
    <row r="77" spans="1:9" ht="12.75" customHeight="1" x14ac:dyDescent="0.2">
      <c r="A77" s="2" t="s">
        <v>20</v>
      </c>
      <c r="B77" s="2">
        <v>3</v>
      </c>
      <c r="C77" s="2">
        <v>1930</v>
      </c>
      <c r="D77" s="2">
        <v>2</v>
      </c>
      <c r="E77" s="2">
        <v>0</v>
      </c>
      <c r="F77" s="2">
        <v>0</v>
      </c>
      <c r="G77" s="2">
        <v>0</v>
      </c>
      <c r="H77" s="2">
        <v>0</v>
      </c>
      <c r="I77" s="2">
        <v>0.53088000000000002</v>
      </c>
    </row>
    <row r="78" spans="1:9" ht="12.75" customHeight="1" x14ac:dyDescent="0.2">
      <c r="A78" s="2" t="s">
        <v>20</v>
      </c>
      <c r="B78" s="2">
        <v>3</v>
      </c>
      <c r="C78" s="2">
        <v>1930</v>
      </c>
      <c r="D78" s="2">
        <v>3</v>
      </c>
      <c r="E78" s="2">
        <v>0</v>
      </c>
      <c r="F78" s="2">
        <v>30</v>
      </c>
      <c r="G78" s="2">
        <v>0</v>
      </c>
      <c r="H78" s="2">
        <v>0</v>
      </c>
      <c r="I78" s="2">
        <v>0.49728000000000006</v>
      </c>
    </row>
    <row r="79" spans="1:9" ht="12.75" customHeight="1" x14ac:dyDescent="0.2">
      <c r="A79" s="2" t="s">
        <v>20</v>
      </c>
      <c r="B79" s="2">
        <v>3</v>
      </c>
      <c r="C79" s="2">
        <v>1930</v>
      </c>
      <c r="D79" s="2">
        <v>4</v>
      </c>
      <c r="E79" s="2">
        <v>33</v>
      </c>
      <c r="F79" s="2">
        <v>30</v>
      </c>
      <c r="G79" s="2">
        <v>0</v>
      </c>
      <c r="H79" s="2">
        <v>0</v>
      </c>
      <c r="I79" s="2">
        <v>0.43680000000000002</v>
      </c>
    </row>
    <row r="80" spans="1:9" ht="12.75" customHeight="1" x14ac:dyDescent="0.2">
      <c r="A80" s="2" t="s">
        <v>20</v>
      </c>
      <c r="B80" s="2">
        <v>3</v>
      </c>
      <c r="C80" s="2">
        <v>1930</v>
      </c>
      <c r="D80" s="2">
        <v>5</v>
      </c>
      <c r="E80" s="2">
        <v>33</v>
      </c>
      <c r="F80" s="2">
        <v>30</v>
      </c>
      <c r="G80" s="2">
        <v>30</v>
      </c>
      <c r="H80" s="2">
        <v>0</v>
      </c>
      <c r="I80" s="2">
        <v>0.36960000000000004</v>
      </c>
    </row>
    <row r="81" spans="1:9" ht="12.75" customHeight="1" x14ac:dyDescent="0.2">
      <c r="A81" s="2" t="s">
        <v>20</v>
      </c>
      <c r="B81" s="2">
        <v>3</v>
      </c>
      <c r="C81" s="2">
        <v>1930</v>
      </c>
      <c r="D81" s="2">
        <v>6</v>
      </c>
      <c r="E81" s="2">
        <v>33</v>
      </c>
      <c r="F81" s="2">
        <v>30</v>
      </c>
      <c r="G81" s="2">
        <v>30</v>
      </c>
      <c r="H81" s="2">
        <v>3</v>
      </c>
      <c r="I81" s="2">
        <v>0.38976</v>
      </c>
    </row>
    <row r="82" spans="1:9" ht="12.75" customHeight="1" x14ac:dyDescent="0.2">
      <c r="A82" s="2" t="s">
        <v>20</v>
      </c>
      <c r="B82" s="2">
        <v>3</v>
      </c>
      <c r="C82" s="2">
        <v>1931</v>
      </c>
      <c r="D82" s="2">
        <v>1</v>
      </c>
      <c r="E82" s="2">
        <v>120</v>
      </c>
      <c r="F82" s="2">
        <v>0</v>
      </c>
      <c r="G82" s="2">
        <v>0</v>
      </c>
      <c r="H82" s="2">
        <v>0</v>
      </c>
      <c r="I82" s="2">
        <v>1.68</v>
      </c>
    </row>
    <row r="83" spans="1:9" ht="12.75" customHeight="1" x14ac:dyDescent="0.2">
      <c r="A83" s="2" t="s">
        <v>20</v>
      </c>
      <c r="B83" s="2">
        <v>3</v>
      </c>
      <c r="C83" s="2">
        <v>1931</v>
      </c>
      <c r="D83" s="2">
        <v>2</v>
      </c>
      <c r="E83" s="2">
        <v>0</v>
      </c>
      <c r="F83" s="2">
        <v>0</v>
      </c>
      <c r="G83" s="2">
        <v>0</v>
      </c>
      <c r="H83" s="2">
        <v>0</v>
      </c>
      <c r="I83" s="2">
        <v>1.7203200000000001</v>
      </c>
    </row>
    <row r="84" spans="1:9" ht="12.75" customHeight="1" x14ac:dyDescent="0.2">
      <c r="A84" s="2" t="s">
        <v>20</v>
      </c>
      <c r="B84" s="2">
        <v>3</v>
      </c>
      <c r="C84" s="2">
        <v>1931</v>
      </c>
      <c r="D84" s="2">
        <v>3</v>
      </c>
      <c r="E84" s="2">
        <v>0</v>
      </c>
      <c r="F84" s="2">
        <v>30</v>
      </c>
      <c r="G84" s="2">
        <v>0</v>
      </c>
      <c r="H84" s="2">
        <v>0</v>
      </c>
      <c r="I84" s="2">
        <v>1.6934400000000001</v>
      </c>
    </row>
    <row r="85" spans="1:9" ht="12.75" customHeight="1" x14ac:dyDescent="0.2">
      <c r="A85" s="2" t="s">
        <v>20</v>
      </c>
      <c r="B85" s="2">
        <v>3</v>
      </c>
      <c r="C85" s="2">
        <v>1931</v>
      </c>
      <c r="D85" s="2">
        <v>4</v>
      </c>
      <c r="E85" s="2">
        <v>33</v>
      </c>
      <c r="F85" s="2">
        <v>30</v>
      </c>
      <c r="G85" s="2">
        <v>0</v>
      </c>
      <c r="H85" s="2">
        <v>0</v>
      </c>
      <c r="I85" s="2">
        <v>1.90848</v>
      </c>
    </row>
    <row r="86" spans="1:9" ht="12.75" customHeight="1" x14ac:dyDescent="0.2">
      <c r="A86" s="2" t="s">
        <v>20</v>
      </c>
      <c r="B86" s="2">
        <v>3</v>
      </c>
      <c r="C86" s="2">
        <v>1931</v>
      </c>
      <c r="D86" s="2">
        <v>5</v>
      </c>
      <c r="E86" s="2">
        <v>33</v>
      </c>
      <c r="F86" s="2">
        <v>30</v>
      </c>
      <c r="G86" s="2">
        <v>30</v>
      </c>
      <c r="H86" s="2">
        <v>0</v>
      </c>
      <c r="I86" s="2">
        <v>2.17056</v>
      </c>
    </row>
    <row r="87" spans="1:9" ht="12.75" customHeight="1" x14ac:dyDescent="0.2">
      <c r="A87" s="2" t="s">
        <v>20</v>
      </c>
      <c r="B87" s="2">
        <v>3</v>
      </c>
      <c r="C87" s="2">
        <v>1931</v>
      </c>
      <c r="D87" s="2">
        <v>6</v>
      </c>
      <c r="E87" s="2">
        <v>33</v>
      </c>
      <c r="F87" s="2">
        <v>30</v>
      </c>
      <c r="G87" s="2">
        <v>30</v>
      </c>
      <c r="H87" s="2">
        <v>0</v>
      </c>
      <c r="I87" s="2">
        <v>2.1772800000000001</v>
      </c>
    </row>
    <row r="88" spans="1:9" ht="12.75" customHeight="1" x14ac:dyDescent="0.2">
      <c r="A88" s="2" t="s">
        <v>20</v>
      </c>
      <c r="B88" s="2">
        <v>3</v>
      </c>
      <c r="C88" s="2">
        <v>1932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2.0294400000000001</v>
      </c>
    </row>
    <row r="89" spans="1:9" ht="12.75" customHeight="1" x14ac:dyDescent="0.2">
      <c r="A89" s="2" t="s">
        <v>20</v>
      </c>
      <c r="B89" s="2">
        <v>3</v>
      </c>
      <c r="C89" s="2">
        <v>1932</v>
      </c>
      <c r="D89" s="2">
        <v>2</v>
      </c>
      <c r="E89" s="2">
        <v>0</v>
      </c>
      <c r="F89" s="2">
        <v>0</v>
      </c>
      <c r="G89" s="2">
        <v>0</v>
      </c>
      <c r="H89" s="2">
        <v>0</v>
      </c>
      <c r="I89" s="2">
        <v>1.2969600000000001</v>
      </c>
    </row>
    <row r="90" spans="1:9" ht="12.75" customHeight="1" x14ac:dyDescent="0.2">
      <c r="A90" s="2" t="s">
        <v>20</v>
      </c>
      <c r="B90" s="2">
        <v>3</v>
      </c>
      <c r="C90" s="2">
        <v>1932</v>
      </c>
      <c r="D90" s="2">
        <v>3</v>
      </c>
      <c r="E90" s="2">
        <v>0</v>
      </c>
      <c r="F90" s="2">
        <v>30</v>
      </c>
      <c r="G90" s="2">
        <v>0</v>
      </c>
      <c r="H90" s="2">
        <v>0</v>
      </c>
      <c r="I90" s="2">
        <v>1.60608</v>
      </c>
    </row>
    <row r="91" spans="1:9" ht="12.75" customHeight="1" x14ac:dyDescent="0.2">
      <c r="A91" s="2" t="s">
        <v>20</v>
      </c>
      <c r="B91" s="2">
        <v>3</v>
      </c>
      <c r="C91" s="2">
        <v>1932</v>
      </c>
      <c r="D91" s="2">
        <v>4</v>
      </c>
      <c r="E91" s="2">
        <v>33</v>
      </c>
      <c r="F91" s="2">
        <v>30</v>
      </c>
      <c r="G91" s="2">
        <v>0</v>
      </c>
      <c r="H91" s="2">
        <v>0</v>
      </c>
      <c r="I91" s="2">
        <v>1.9219200000000001</v>
      </c>
    </row>
    <row r="92" spans="1:9" ht="12.75" customHeight="1" x14ac:dyDescent="0.2">
      <c r="A92" s="2" t="s">
        <v>20</v>
      </c>
      <c r="B92" s="2">
        <v>3</v>
      </c>
      <c r="C92" s="2">
        <v>1932</v>
      </c>
      <c r="D92" s="2">
        <v>5</v>
      </c>
      <c r="E92" s="2">
        <v>33</v>
      </c>
      <c r="F92" s="2">
        <v>30</v>
      </c>
      <c r="G92" s="2">
        <v>30</v>
      </c>
      <c r="H92" s="2">
        <v>0</v>
      </c>
      <c r="I92" s="2">
        <v>1.5254400000000001</v>
      </c>
    </row>
    <row r="93" spans="1:9" ht="12.75" customHeight="1" x14ac:dyDescent="0.2">
      <c r="A93" s="2" t="s">
        <v>20</v>
      </c>
      <c r="B93" s="2">
        <v>3</v>
      </c>
      <c r="C93" s="2">
        <v>1932</v>
      </c>
      <c r="D93" s="2">
        <v>6</v>
      </c>
      <c r="E93" s="2">
        <v>33</v>
      </c>
      <c r="F93" s="2">
        <v>30</v>
      </c>
      <c r="G93" s="2">
        <v>30</v>
      </c>
      <c r="H93" s="2">
        <v>0</v>
      </c>
      <c r="I93" s="2">
        <v>1.8480000000000001</v>
      </c>
    </row>
    <row r="94" spans="1:9" ht="12.75" customHeight="1" x14ac:dyDescent="0.2">
      <c r="A94" s="2" t="s">
        <v>20</v>
      </c>
      <c r="B94" s="2">
        <v>3</v>
      </c>
      <c r="C94" s="2">
        <v>1933</v>
      </c>
      <c r="D94" s="2">
        <v>1</v>
      </c>
      <c r="E94" s="2">
        <v>0</v>
      </c>
      <c r="F94" s="2">
        <v>0</v>
      </c>
      <c r="G94" s="2">
        <v>0</v>
      </c>
      <c r="H94" s="2">
        <v>0</v>
      </c>
      <c r="I94" s="2">
        <v>1.8816000000000002</v>
      </c>
    </row>
    <row r="95" spans="1:9" ht="12.75" customHeight="1" x14ac:dyDescent="0.2">
      <c r="A95" s="2" t="s">
        <v>20</v>
      </c>
      <c r="B95" s="2">
        <v>3</v>
      </c>
      <c r="C95" s="2">
        <v>1933</v>
      </c>
      <c r="D95" s="2">
        <v>2</v>
      </c>
      <c r="E95" s="2">
        <v>0</v>
      </c>
      <c r="F95" s="2">
        <v>0</v>
      </c>
      <c r="G95" s="2">
        <v>0</v>
      </c>
      <c r="H95" s="2">
        <v>0</v>
      </c>
      <c r="I95" s="2">
        <v>0.82656000000000007</v>
      </c>
    </row>
    <row r="96" spans="1:9" ht="12.75" customHeight="1" x14ac:dyDescent="0.2">
      <c r="A96" s="2" t="s">
        <v>20</v>
      </c>
      <c r="B96" s="2">
        <v>3</v>
      </c>
      <c r="C96" s="2">
        <v>1933</v>
      </c>
      <c r="D96" s="2">
        <v>3</v>
      </c>
      <c r="E96" s="2">
        <v>0</v>
      </c>
      <c r="F96" s="2">
        <v>30</v>
      </c>
      <c r="G96" s="2">
        <v>0</v>
      </c>
      <c r="H96" s="2">
        <v>0</v>
      </c>
      <c r="I96" s="2">
        <v>1.4851200000000002</v>
      </c>
    </row>
    <row r="97" spans="1:9" ht="12.75" customHeight="1" x14ac:dyDescent="0.2">
      <c r="A97" s="2" t="s">
        <v>20</v>
      </c>
      <c r="B97" s="2">
        <v>3</v>
      </c>
      <c r="C97" s="2">
        <v>1933</v>
      </c>
      <c r="D97" s="2">
        <v>4</v>
      </c>
      <c r="E97" s="2">
        <v>33</v>
      </c>
      <c r="F97" s="2">
        <v>30</v>
      </c>
      <c r="G97" s="2">
        <v>0</v>
      </c>
      <c r="H97" s="2">
        <v>0</v>
      </c>
      <c r="I97" s="2">
        <v>1.5388799999999998</v>
      </c>
    </row>
    <row r="98" spans="1:9" ht="12.75" customHeight="1" x14ac:dyDescent="0.2">
      <c r="A98" s="2" t="s">
        <v>20</v>
      </c>
      <c r="B98" s="2">
        <v>3</v>
      </c>
      <c r="C98" s="2">
        <v>1933</v>
      </c>
      <c r="D98" s="2">
        <v>5</v>
      </c>
      <c r="E98" s="2">
        <v>33</v>
      </c>
      <c r="F98" s="2">
        <v>30</v>
      </c>
      <c r="G98" s="2">
        <v>30</v>
      </c>
      <c r="H98" s="2">
        <v>0</v>
      </c>
      <c r="I98" s="2">
        <v>1.6867200000000002</v>
      </c>
    </row>
    <row r="99" spans="1:9" ht="12.75" customHeight="1" x14ac:dyDescent="0.2">
      <c r="A99" s="2" t="s">
        <v>20</v>
      </c>
      <c r="B99" s="2">
        <v>3</v>
      </c>
      <c r="C99" s="2">
        <v>1933</v>
      </c>
      <c r="D99" s="2">
        <v>6</v>
      </c>
      <c r="E99" s="2">
        <v>33</v>
      </c>
      <c r="F99" s="2">
        <v>30</v>
      </c>
      <c r="G99" s="2">
        <v>30</v>
      </c>
      <c r="H99" s="2">
        <v>0</v>
      </c>
      <c r="I99" s="2">
        <v>1.5523200000000001</v>
      </c>
    </row>
    <row r="100" spans="1:9" ht="12.75" customHeight="1" x14ac:dyDescent="0.2">
      <c r="A100" s="2" t="s">
        <v>20</v>
      </c>
      <c r="B100" s="2">
        <v>3</v>
      </c>
      <c r="C100" s="2">
        <v>1934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0.85343999999999998</v>
      </c>
    </row>
    <row r="101" spans="1:9" ht="12.75" customHeight="1" x14ac:dyDescent="0.2">
      <c r="A101" s="2" t="s">
        <v>20</v>
      </c>
      <c r="B101" s="2">
        <v>3</v>
      </c>
      <c r="C101" s="2">
        <v>1934</v>
      </c>
      <c r="D101" s="2">
        <v>2</v>
      </c>
      <c r="E101" s="2">
        <v>0</v>
      </c>
      <c r="F101" s="2">
        <v>0</v>
      </c>
      <c r="G101" s="2">
        <v>0</v>
      </c>
      <c r="H101" s="2">
        <v>0</v>
      </c>
      <c r="I101" s="2">
        <v>0.85343999999999998</v>
      </c>
    </row>
    <row r="102" spans="1:9" ht="12.75" customHeight="1" x14ac:dyDescent="0.2">
      <c r="A102" s="2" t="s">
        <v>20</v>
      </c>
      <c r="B102" s="2">
        <v>3</v>
      </c>
      <c r="C102" s="2">
        <v>1934</v>
      </c>
      <c r="D102" s="2">
        <v>3</v>
      </c>
      <c r="E102" s="2">
        <v>0</v>
      </c>
      <c r="F102" s="2">
        <v>30</v>
      </c>
      <c r="G102" s="2">
        <v>0</v>
      </c>
      <c r="H102" s="2">
        <v>0</v>
      </c>
      <c r="I102" s="2">
        <v>1.2566400000000002</v>
      </c>
    </row>
    <row r="103" spans="1:9" ht="12.75" customHeight="1" x14ac:dyDescent="0.2">
      <c r="A103" s="2" t="s">
        <v>20</v>
      </c>
      <c r="B103" s="2">
        <v>3</v>
      </c>
      <c r="C103" s="2">
        <v>1934</v>
      </c>
      <c r="D103" s="2">
        <v>4</v>
      </c>
      <c r="E103" s="2">
        <v>33</v>
      </c>
      <c r="F103" s="2">
        <v>30</v>
      </c>
      <c r="G103" s="2">
        <v>0</v>
      </c>
      <c r="H103" s="2">
        <v>0</v>
      </c>
      <c r="I103" s="2">
        <v>1.2096000000000002</v>
      </c>
    </row>
    <row r="104" spans="1:9" ht="12.75" customHeight="1" x14ac:dyDescent="0.2">
      <c r="A104" s="2" t="s">
        <v>20</v>
      </c>
      <c r="B104" s="2">
        <v>3</v>
      </c>
      <c r="C104" s="2">
        <v>1934</v>
      </c>
      <c r="D104" s="2">
        <v>5</v>
      </c>
      <c r="E104" s="2">
        <v>33</v>
      </c>
      <c r="F104" s="2">
        <v>30</v>
      </c>
      <c r="G104" s="2">
        <v>30</v>
      </c>
      <c r="H104" s="2">
        <v>0</v>
      </c>
      <c r="I104" s="2">
        <v>1.4716800000000001</v>
      </c>
    </row>
    <row r="105" spans="1:9" ht="12.75" customHeight="1" x14ac:dyDescent="0.2">
      <c r="A105" s="2" t="s">
        <v>20</v>
      </c>
      <c r="B105" s="2">
        <v>3</v>
      </c>
      <c r="C105" s="2">
        <v>1934</v>
      </c>
      <c r="D105" s="2">
        <v>6</v>
      </c>
      <c r="E105" s="2">
        <v>33</v>
      </c>
      <c r="F105" s="2">
        <v>30</v>
      </c>
      <c r="G105" s="2">
        <v>30</v>
      </c>
      <c r="H105" s="2">
        <v>0</v>
      </c>
      <c r="I105" s="2">
        <v>0.83328000000000013</v>
      </c>
    </row>
    <row r="106" spans="1:9" ht="12.75" customHeight="1" x14ac:dyDescent="0.2">
      <c r="A106" s="2" t="s">
        <v>20</v>
      </c>
      <c r="B106" s="2">
        <v>3</v>
      </c>
      <c r="C106" s="2">
        <v>1935</v>
      </c>
      <c r="D106" s="2">
        <v>1</v>
      </c>
      <c r="E106" s="2">
        <v>120</v>
      </c>
      <c r="F106" s="2">
        <v>0</v>
      </c>
      <c r="G106" s="2">
        <v>0</v>
      </c>
      <c r="H106" s="2">
        <v>0</v>
      </c>
      <c r="I106" s="2">
        <v>1.86144</v>
      </c>
    </row>
    <row r="107" spans="1:9" ht="12.75" customHeight="1" x14ac:dyDescent="0.2">
      <c r="A107" s="2" t="s">
        <v>20</v>
      </c>
      <c r="B107" s="2">
        <v>3</v>
      </c>
      <c r="C107" s="2">
        <v>1935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0.94080000000000008</v>
      </c>
    </row>
    <row r="108" spans="1:9" ht="12.75" customHeight="1" x14ac:dyDescent="0.2">
      <c r="A108" s="2" t="s">
        <v>20</v>
      </c>
      <c r="B108" s="2">
        <v>3</v>
      </c>
      <c r="C108" s="2">
        <v>1935</v>
      </c>
      <c r="D108" s="2">
        <v>3</v>
      </c>
      <c r="E108" s="2">
        <v>0</v>
      </c>
      <c r="F108" s="2">
        <v>30</v>
      </c>
      <c r="G108" s="2">
        <v>0</v>
      </c>
      <c r="H108" s="2">
        <v>0</v>
      </c>
      <c r="I108" s="2">
        <v>1.6195200000000003</v>
      </c>
    </row>
    <row r="109" spans="1:9" ht="12.75" customHeight="1" x14ac:dyDescent="0.2">
      <c r="A109" s="2" t="s">
        <v>20</v>
      </c>
      <c r="B109" s="2">
        <v>3</v>
      </c>
      <c r="C109" s="2">
        <v>1935</v>
      </c>
      <c r="D109" s="2">
        <v>4</v>
      </c>
      <c r="E109" s="2">
        <v>33</v>
      </c>
      <c r="F109" s="2">
        <v>30</v>
      </c>
      <c r="G109" s="2">
        <v>0</v>
      </c>
      <c r="H109" s="2">
        <v>0</v>
      </c>
      <c r="I109" s="2">
        <v>1.7539200000000001</v>
      </c>
    </row>
    <row r="110" spans="1:9" ht="12.75" customHeight="1" x14ac:dyDescent="0.2">
      <c r="A110" s="2" t="s">
        <v>20</v>
      </c>
      <c r="B110" s="2">
        <v>3</v>
      </c>
      <c r="C110" s="2">
        <v>1935</v>
      </c>
      <c r="D110" s="2">
        <v>5</v>
      </c>
      <c r="E110" s="2">
        <v>33</v>
      </c>
      <c r="F110" s="2">
        <v>30</v>
      </c>
      <c r="G110" s="2">
        <v>30</v>
      </c>
      <c r="H110" s="2">
        <v>0</v>
      </c>
      <c r="I110" s="2">
        <v>1.8144</v>
      </c>
    </row>
    <row r="111" spans="1:9" ht="12.75" customHeight="1" x14ac:dyDescent="0.2">
      <c r="A111" s="2" t="s">
        <v>20</v>
      </c>
      <c r="B111" s="2">
        <v>3</v>
      </c>
      <c r="C111" s="2">
        <v>1935</v>
      </c>
      <c r="D111" s="2">
        <v>6</v>
      </c>
      <c r="E111" s="2">
        <v>33</v>
      </c>
      <c r="F111" s="2">
        <v>30</v>
      </c>
      <c r="G111" s="2">
        <v>30</v>
      </c>
      <c r="H111" s="2">
        <v>0</v>
      </c>
      <c r="I111" s="2">
        <v>1.8816000000000002</v>
      </c>
    </row>
    <row r="112" spans="1:9" ht="12.75" customHeight="1" x14ac:dyDescent="0.2">
      <c r="A112" s="2" t="s">
        <v>20</v>
      </c>
      <c r="B112" s="2">
        <v>3</v>
      </c>
      <c r="C112" s="2">
        <v>1936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1.46496</v>
      </c>
    </row>
    <row r="113" spans="1:9" ht="12.75" customHeight="1" x14ac:dyDescent="0.2">
      <c r="A113" s="2" t="s">
        <v>20</v>
      </c>
      <c r="B113" s="2">
        <v>3</v>
      </c>
      <c r="C113" s="2">
        <v>1936</v>
      </c>
      <c r="D113" s="2">
        <v>2</v>
      </c>
      <c r="E113" s="2">
        <v>0</v>
      </c>
      <c r="F113" s="2">
        <v>0</v>
      </c>
      <c r="G113" s="2">
        <v>0</v>
      </c>
      <c r="H113" s="2">
        <v>0</v>
      </c>
      <c r="I113" s="2">
        <v>1.2969600000000001</v>
      </c>
    </row>
    <row r="114" spans="1:9" ht="12.75" customHeight="1" x14ac:dyDescent="0.2">
      <c r="A114" s="2" t="s">
        <v>20</v>
      </c>
      <c r="B114" s="2">
        <v>3</v>
      </c>
      <c r="C114" s="2">
        <v>1936</v>
      </c>
      <c r="D114" s="2">
        <v>3</v>
      </c>
      <c r="E114" s="2">
        <v>0</v>
      </c>
      <c r="F114" s="2">
        <v>30</v>
      </c>
      <c r="G114" s="2">
        <v>0</v>
      </c>
      <c r="H114" s="2">
        <v>0</v>
      </c>
      <c r="I114" s="2">
        <v>1.3036800000000002</v>
      </c>
    </row>
    <row r="115" spans="1:9" ht="12.75" customHeight="1" x14ac:dyDescent="0.2">
      <c r="A115" s="2" t="s">
        <v>20</v>
      </c>
      <c r="B115" s="2">
        <v>3</v>
      </c>
      <c r="C115" s="2">
        <v>1936</v>
      </c>
      <c r="D115" s="2">
        <v>4</v>
      </c>
      <c r="E115" s="2">
        <v>33</v>
      </c>
      <c r="F115" s="2">
        <v>30</v>
      </c>
      <c r="G115" s="2">
        <v>0</v>
      </c>
      <c r="H115" s="2">
        <v>0</v>
      </c>
      <c r="I115" s="2">
        <v>1.35744</v>
      </c>
    </row>
    <row r="116" spans="1:9" ht="12.75" customHeight="1" x14ac:dyDescent="0.2">
      <c r="A116" s="2" t="s">
        <v>20</v>
      </c>
      <c r="B116" s="2">
        <v>3</v>
      </c>
      <c r="C116" s="2">
        <v>1936</v>
      </c>
      <c r="D116" s="2">
        <v>5</v>
      </c>
      <c r="E116" s="2">
        <v>33</v>
      </c>
      <c r="F116" s="2">
        <v>30</v>
      </c>
      <c r="G116" s="2">
        <v>30</v>
      </c>
      <c r="H116" s="2">
        <v>0</v>
      </c>
      <c r="I116" s="2">
        <v>1.3843200000000002</v>
      </c>
    </row>
    <row r="117" spans="1:9" ht="12.75" customHeight="1" x14ac:dyDescent="0.2">
      <c r="A117" s="2" t="s">
        <v>20</v>
      </c>
      <c r="B117" s="2">
        <v>3</v>
      </c>
      <c r="C117" s="2">
        <v>1936</v>
      </c>
      <c r="D117" s="2">
        <v>6</v>
      </c>
      <c r="E117" s="2">
        <v>33</v>
      </c>
      <c r="F117" s="2">
        <v>30</v>
      </c>
      <c r="G117" s="2">
        <v>30</v>
      </c>
      <c r="H117" s="2">
        <v>0</v>
      </c>
      <c r="I117" s="2">
        <v>1.13568</v>
      </c>
    </row>
    <row r="118" spans="1:9" ht="12.75" customHeight="1" x14ac:dyDescent="0.2">
      <c r="A118" s="2" t="s">
        <v>20</v>
      </c>
      <c r="B118" s="2">
        <v>3</v>
      </c>
      <c r="C118" s="2">
        <v>1937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1.9017600000000001</v>
      </c>
    </row>
    <row r="119" spans="1:9" ht="12.75" customHeight="1" x14ac:dyDescent="0.2">
      <c r="A119" s="2" t="s">
        <v>20</v>
      </c>
      <c r="B119" s="2">
        <v>3</v>
      </c>
      <c r="C119" s="2">
        <v>1937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1.4784000000000002</v>
      </c>
    </row>
    <row r="120" spans="1:9" ht="12.75" customHeight="1" x14ac:dyDescent="0.2">
      <c r="A120" s="2" t="s">
        <v>20</v>
      </c>
      <c r="B120" s="2">
        <v>3</v>
      </c>
      <c r="C120" s="2">
        <v>1937</v>
      </c>
      <c r="D120" s="2">
        <v>3</v>
      </c>
      <c r="E120" s="2">
        <v>0</v>
      </c>
      <c r="F120" s="2">
        <v>30</v>
      </c>
      <c r="G120" s="2">
        <v>0</v>
      </c>
      <c r="H120" s="2">
        <v>0</v>
      </c>
      <c r="I120" s="2">
        <v>1.9353600000000002</v>
      </c>
    </row>
    <row r="121" spans="1:9" ht="12.75" customHeight="1" x14ac:dyDescent="0.2">
      <c r="A121" s="2" t="s">
        <v>20</v>
      </c>
      <c r="B121" s="2">
        <v>3</v>
      </c>
      <c r="C121" s="2">
        <v>1937</v>
      </c>
      <c r="D121" s="2">
        <v>4</v>
      </c>
      <c r="E121" s="2">
        <v>33</v>
      </c>
      <c r="F121" s="2">
        <v>30</v>
      </c>
      <c r="G121" s="2">
        <v>0</v>
      </c>
      <c r="H121" s="2">
        <v>0</v>
      </c>
      <c r="I121" s="2">
        <v>2.0361600000000002</v>
      </c>
    </row>
    <row r="122" spans="1:9" ht="12.75" customHeight="1" x14ac:dyDescent="0.2">
      <c r="A122" s="2" t="s">
        <v>20</v>
      </c>
      <c r="B122" s="2">
        <v>3</v>
      </c>
      <c r="C122" s="2">
        <v>1937</v>
      </c>
      <c r="D122" s="2">
        <v>5</v>
      </c>
      <c r="E122" s="2">
        <v>33</v>
      </c>
      <c r="F122" s="2">
        <v>30</v>
      </c>
      <c r="G122" s="2">
        <v>30</v>
      </c>
      <c r="H122" s="2">
        <v>0</v>
      </c>
      <c r="I122" s="2">
        <v>2.16384</v>
      </c>
    </row>
    <row r="123" spans="1:9" ht="12.75" customHeight="1" x14ac:dyDescent="0.2">
      <c r="A123" s="2" t="s">
        <v>20</v>
      </c>
      <c r="B123" s="2">
        <v>3</v>
      </c>
      <c r="C123" s="2">
        <v>1937</v>
      </c>
      <c r="D123" s="2">
        <v>6</v>
      </c>
      <c r="E123" s="2">
        <v>33</v>
      </c>
      <c r="F123" s="2">
        <v>30</v>
      </c>
      <c r="G123" s="2">
        <v>30</v>
      </c>
      <c r="H123" s="2">
        <v>0</v>
      </c>
      <c r="I123" s="2">
        <v>2.1840000000000002</v>
      </c>
    </row>
    <row r="124" spans="1:9" ht="12.75" customHeight="1" x14ac:dyDescent="0.2">
      <c r="A124" s="2" t="s">
        <v>20</v>
      </c>
      <c r="B124" s="2">
        <v>3</v>
      </c>
      <c r="C124" s="2">
        <v>1938</v>
      </c>
      <c r="D124" s="2">
        <v>1</v>
      </c>
      <c r="E124" s="2">
        <v>0</v>
      </c>
      <c r="F124" s="2">
        <v>0</v>
      </c>
      <c r="G124" s="2">
        <v>0</v>
      </c>
      <c r="H124" s="2">
        <v>0</v>
      </c>
      <c r="I124" s="2">
        <v>0.68543999999999994</v>
      </c>
    </row>
    <row r="125" spans="1:9" ht="12.75" customHeight="1" x14ac:dyDescent="0.2">
      <c r="A125" s="2" t="s">
        <v>20</v>
      </c>
      <c r="B125" s="2">
        <v>3</v>
      </c>
      <c r="C125" s="2">
        <v>1938</v>
      </c>
      <c r="D125" s="2">
        <v>2</v>
      </c>
      <c r="E125" s="2">
        <v>0</v>
      </c>
      <c r="F125" s="2">
        <v>0</v>
      </c>
      <c r="G125" s="2">
        <v>0</v>
      </c>
      <c r="H125" s="2">
        <v>0</v>
      </c>
      <c r="I125" s="2">
        <v>0.22847999999999999</v>
      </c>
    </row>
    <row r="126" spans="1:9" ht="12.75" customHeight="1" x14ac:dyDescent="0.2">
      <c r="A126" s="2" t="s">
        <v>20</v>
      </c>
      <c r="B126" s="2">
        <v>3</v>
      </c>
      <c r="C126" s="2">
        <v>1938</v>
      </c>
      <c r="D126" s="2">
        <v>3</v>
      </c>
      <c r="E126" s="2">
        <v>0</v>
      </c>
      <c r="F126" s="2">
        <v>30</v>
      </c>
      <c r="G126" s="2">
        <v>0</v>
      </c>
      <c r="H126" s="2">
        <v>0</v>
      </c>
      <c r="I126" s="2">
        <v>0.78624000000000005</v>
      </c>
    </row>
    <row r="127" spans="1:9" ht="12.75" customHeight="1" x14ac:dyDescent="0.2">
      <c r="A127" s="2" t="s">
        <v>20</v>
      </c>
      <c r="B127" s="2">
        <v>3</v>
      </c>
      <c r="C127" s="2">
        <v>1938</v>
      </c>
      <c r="D127" s="2">
        <v>4</v>
      </c>
      <c r="E127" s="2">
        <v>33</v>
      </c>
      <c r="F127" s="2">
        <v>30</v>
      </c>
      <c r="G127" s="2">
        <v>0</v>
      </c>
      <c r="H127" s="2">
        <v>0</v>
      </c>
      <c r="I127" s="2">
        <v>0.78624000000000005</v>
      </c>
    </row>
    <row r="128" spans="1:9" ht="12.75" customHeight="1" x14ac:dyDescent="0.2">
      <c r="A128" s="2" t="s">
        <v>20</v>
      </c>
      <c r="B128" s="2">
        <v>3</v>
      </c>
      <c r="C128" s="2">
        <v>1938</v>
      </c>
      <c r="D128" s="2">
        <v>5</v>
      </c>
      <c r="E128" s="2">
        <v>33</v>
      </c>
      <c r="F128" s="2">
        <v>30</v>
      </c>
      <c r="G128" s="2">
        <v>30</v>
      </c>
      <c r="H128" s="2">
        <v>0</v>
      </c>
      <c r="I128" s="2">
        <v>0.83328000000000013</v>
      </c>
    </row>
    <row r="129" spans="1:9" ht="12.75" customHeight="1" x14ac:dyDescent="0.2">
      <c r="A129" s="2" t="s">
        <v>20</v>
      </c>
      <c r="B129" s="2">
        <v>3</v>
      </c>
      <c r="C129" s="2">
        <v>1938</v>
      </c>
      <c r="D129" s="2">
        <v>6</v>
      </c>
      <c r="E129" s="2">
        <v>33</v>
      </c>
      <c r="F129" s="2">
        <v>30</v>
      </c>
      <c r="G129" s="2">
        <v>30</v>
      </c>
      <c r="H129" s="2">
        <v>0</v>
      </c>
      <c r="I129" s="2">
        <v>0.94752000000000003</v>
      </c>
    </row>
    <row r="130" spans="1:9" ht="12.75" customHeight="1" x14ac:dyDescent="0.2">
      <c r="A130" s="2" t="s">
        <v>20</v>
      </c>
      <c r="B130" s="2">
        <v>3</v>
      </c>
      <c r="C130" s="2">
        <v>1939</v>
      </c>
      <c r="D130" s="2">
        <v>1</v>
      </c>
      <c r="E130" s="2">
        <v>120</v>
      </c>
      <c r="F130" s="2">
        <v>0</v>
      </c>
      <c r="G130" s="2">
        <v>0</v>
      </c>
      <c r="H130" s="2">
        <v>0</v>
      </c>
      <c r="I130" s="2">
        <v>1.6934400000000001</v>
      </c>
    </row>
    <row r="131" spans="1:9" ht="12.75" customHeight="1" x14ac:dyDescent="0.2">
      <c r="A131" s="2" t="s">
        <v>20</v>
      </c>
      <c r="B131" s="2">
        <v>3</v>
      </c>
      <c r="C131" s="2">
        <v>1939</v>
      </c>
      <c r="D131" s="2">
        <v>2</v>
      </c>
      <c r="E131" s="2">
        <v>0</v>
      </c>
      <c r="F131" s="2">
        <v>0</v>
      </c>
      <c r="G131" s="2">
        <v>0</v>
      </c>
      <c r="H131" s="2">
        <v>0</v>
      </c>
      <c r="I131" s="2">
        <v>1.0281600000000002</v>
      </c>
    </row>
    <row r="132" spans="1:9" ht="12.75" customHeight="1" x14ac:dyDescent="0.2">
      <c r="A132" s="2" t="s">
        <v>20</v>
      </c>
      <c r="B132" s="2">
        <v>3</v>
      </c>
      <c r="C132" s="2">
        <v>1939</v>
      </c>
      <c r="D132" s="2">
        <v>3</v>
      </c>
      <c r="E132" s="2">
        <v>0</v>
      </c>
      <c r="F132" s="2">
        <v>30</v>
      </c>
      <c r="G132" s="2">
        <v>0</v>
      </c>
      <c r="H132" s="2">
        <v>0</v>
      </c>
      <c r="I132" s="2">
        <v>1.7337600000000002</v>
      </c>
    </row>
    <row r="133" spans="1:9" ht="12.75" customHeight="1" x14ac:dyDescent="0.2">
      <c r="A133" s="2" t="s">
        <v>20</v>
      </c>
      <c r="B133" s="2">
        <v>3</v>
      </c>
      <c r="C133" s="2">
        <v>1939</v>
      </c>
      <c r="D133" s="2">
        <v>4</v>
      </c>
      <c r="E133" s="2">
        <v>33</v>
      </c>
      <c r="F133" s="2">
        <v>30</v>
      </c>
      <c r="G133" s="2">
        <v>0</v>
      </c>
      <c r="H133" s="2">
        <v>0</v>
      </c>
      <c r="I133" s="2">
        <v>1.63968</v>
      </c>
    </row>
    <row r="134" spans="1:9" ht="12.75" customHeight="1" x14ac:dyDescent="0.2">
      <c r="A134" s="2" t="s">
        <v>20</v>
      </c>
      <c r="B134" s="2">
        <v>3</v>
      </c>
      <c r="C134" s="2">
        <v>1939</v>
      </c>
      <c r="D134" s="2">
        <v>5</v>
      </c>
      <c r="E134" s="2">
        <v>33</v>
      </c>
      <c r="F134" s="2">
        <v>30</v>
      </c>
      <c r="G134" s="2">
        <v>30</v>
      </c>
      <c r="H134" s="2">
        <v>0</v>
      </c>
      <c r="I134" s="2">
        <v>1.7942400000000001</v>
      </c>
    </row>
    <row r="135" spans="1:9" ht="12.75" customHeight="1" x14ac:dyDescent="0.2">
      <c r="A135" s="2" t="s">
        <v>20</v>
      </c>
      <c r="B135" s="2">
        <v>3</v>
      </c>
      <c r="C135" s="2">
        <v>1939</v>
      </c>
      <c r="D135" s="2">
        <v>6</v>
      </c>
      <c r="E135" s="2">
        <v>33</v>
      </c>
      <c r="F135" s="2">
        <v>30</v>
      </c>
      <c r="G135" s="2">
        <v>30</v>
      </c>
      <c r="H135" s="2">
        <v>0</v>
      </c>
      <c r="I135" s="2">
        <v>1.8816000000000002</v>
      </c>
    </row>
    <row r="136" spans="1:9" ht="12.75" customHeight="1" x14ac:dyDescent="0.2">
      <c r="A136" s="2" t="s">
        <v>20</v>
      </c>
      <c r="B136" s="2">
        <v>3</v>
      </c>
      <c r="C136" s="2">
        <v>1940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1.8950400000000001</v>
      </c>
    </row>
    <row r="137" spans="1:9" ht="12.75" customHeight="1" x14ac:dyDescent="0.2">
      <c r="A137" s="2" t="s">
        <v>20</v>
      </c>
      <c r="B137" s="2">
        <v>3</v>
      </c>
      <c r="C137" s="2">
        <v>1940</v>
      </c>
      <c r="D137" s="2">
        <v>2</v>
      </c>
      <c r="E137" s="2">
        <v>0</v>
      </c>
      <c r="F137" s="2">
        <v>0</v>
      </c>
      <c r="G137" s="2">
        <v>0</v>
      </c>
      <c r="H137" s="2">
        <v>0</v>
      </c>
      <c r="I137" s="2">
        <v>1.0214399999999999</v>
      </c>
    </row>
    <row r="138" spans="1:9" ht="12.75" customHeight="1" x14ac:dyDescent="0.2">
      <c r="A138" s="2" t="s">
        <v>20</v>
      </c>
      <c r="B138" s="2">
        <v>3</v>
      </c>
      <c r="C138" s="2">
        <v>1940</v>
      </c>
      <c r="D138" s="2">
        <v>3</v>
      </c>
      <c r="E138" s="2">
        <v>0</v>
      </c>
      <c r="F138" s="2">
        <v>30</v>
      </c>
      <c r="G138" s="2">
        <v>0</v>
      </c>
      <c r="H138" s="2">
        <v>0</v>
      </c>
      <c r="I138" s="2">
        <v>1.9219200000000001</v>
      </c>
    </row>
    <row r="139" spans="1:9" ht="12.75" customHeight="1" x14ac:dyDescent="0.2">
      <c r="A139" s="2" t="s">
        <v>20</v>
      </c>
      <c r="B139" s="2">
        <v>3</v>
      </c>
      <c r="C139" s="2">
        <v>1940</v>
      </c>
      <c r="D139" s="2">
        <v>4</v>
      </c>
      <c r="E139" s="2">
        <v>33</v>
      </c>
      <c r="F139" s="2">
        <v>30</v>
      </c>
      <c r="G139" s="2">
        <v>0</v>
      </c>
      <c r="H139" s="2">
        <v>0</v>
      </c>
      <c r="I139" s="2">
        <v>2.0563200000000004</v>
      </c>
    </row>
    <row r="140" spans="1:9" ht="12.75" customHeight="1" x14ac:dyDescent="0.2">
      <c r="A140" s="2" t="s">
        <v>20</v>
      </c>
      <c r="B140" s="2">
        <v>3</v>
      </c>
      <c r="C140" s="2">
        <v>1940</v>
      </c>
      <c r="D140" s="2">
        <v>5</v>
      </c>
      <c r="E140" s="2">
        <v>33</v>
      </c>
      <c r="F140" s="2">
        <v>30</v>
      </c>
      <c r="G140" s="2">
        <v>30</v>
      </c>
      <c r="H140" s="2">
        <v>0</v>
      </c>
      <c r="I140" s="2">
        <v>2.2579199999999999</v>
      </c>
    </row>
    <row r="141" spans="1:9" ht="12.75" customHeight="1" x14ac:dyDescent="0.2">
      <c r="A141" s="2" t="s">
        <v>20</v>
      </c>
      <c r="B141" s="2">
        <v>3</v>
      </c>
      <c r="C141" s="2">
        <v>1940</v>
      </c>
      <c r="D141" s="2">
        <v>6</v>
      </c>
      <c r="E141" s="2">
        <v>33</v>
      </c>
      <c r="F141" s="2">
        <v>30</v>
      </c>
      <c r="G141" s="2">
        <v>30</v>
      </c>
      <c r="H141" s="2">
        <v>0</v>
      </c>
      <c r="I141" s="2">
        <v>2.2646400000000004</v>
      </c>
    </row>
    <row r="142" spans="1:9" ht="12.75" customHeight="1" x14ac:dyDescent="0.2">
      <c r="A142" s="2" t="s">
        <v>20</v>
      </c>
      <c r="B142" s="2">
        <v>3</v>
      </c>
      <c r="C142" s="2">
        <v>1941</v>
      </c>
      <c r="D142" s="2">
        <v>1</v>
      </c>
      <c r="E142" s="2">
        <v>0</v>
      </c>
      <c r="F142" s="2">
        <v>0</v>
      </c>
      <c r="G142" s="2">
        <v>0</v>
      </c>
      <c r="H142" s="2">
        <v>0</v>
      </c>
      <c r="I142" s="2">
        <v>0.43008000000000002</v>
      </c>
    </row>
    <row r="143" spans="1:9" ht="12.75" customHeight="1" x14ac:dyDescent="0.2">
      <c r="A143" s="2" t="s">
        <v>20</v>
      </c>
      <c r="B143" s="2">
        <v>3</v>
      </c>
      <c r="C143" s="2">
        <v>1941</v>
      </c>
      <c r="D143" s="2">
        <v>2</v>
      </c>
      <c r="E143" s="2">
        <v>0</v>
      </c>
      <c r="F143" s="2">
        <v>0</v>
      </c>
      <c r="G143" s="2">
        <v>0</v>
      </c>
      <c r="H143" s="2">
        <v>0</v>
      </c>
      <c r="I143" s="2">
        <v>6.0480000000000006E-2</v>
      </c>
    </row>
    <row r="144" spans="1:9" ht="12.75" customHeight="1" x14ac:dyDescent="0.2">
      <c r="A144" s="2" t="s">
        <v>20</v>
      </c>
      <c r="B144" s="2">
        <v>3</v>
      </c>
      <c r="C144" s="2">
        <v>1941</v>
      </c>
      <c r="D144" s="2">
        <v>3</v>
      </c>
      <c r="E144" s="2">
        <v>0</v>
      </c>
      <c r="F144" s="2">
        <v>30</v>
      </c>
      <c r="G144" s="2">
        <v>0</v>
      </c>
      <c r="H144" s="2">
        <v>0</v>
      </c>
      <c r="I144" s="2">
        <v>0.54432000000000003</v>
      </c>
    </row>
    <row r="145" spans="1:9" ht="12.75" customHeight="1" x14ac:dyDescent="0.2">
      <c r="A145" s="2" t="s">
        <v>20</v>
      </c>
      <c r="B145" s="2">
        <v>3</v>
      </c>
      <c r="C145" s="2">
        <v>1941</v>
      </c>
      <c r="D145" s="2">
        <v>4</v>
      </c>
      <c r="E145" s="2">
        <v>33</v>
      </c>
      <c r="F145" s="2">
        <v>30</v>
      </c>
      <c r="G145" s="2">
        <v>0</v>
      </c>
      <c r="H145" s="2">
        <v>0</v>
      </c>
      <c r="I145" s="2">
        <v>0.58463999999999994</v>
      </c>
    </row>
    <row r="146" spans="1:9" ht="12.75" customHeight="1" x14ac:dyDescent="0.2">
      <c r="A146" s="2" t="s">
        <v>20</v>
      </c>
      <c r="B146" s="2">
        <v>3</v>
      </c>
      <c r="C146" s="2">
        <v>1941</v>
      </c>
      <c r="D146" s="2">
        <v>5</v>
      </c>
      <c r="E146" s="2">
        <v>33</v>
      </c>
      <c r="F146" s="2">
        <v>30</v>
      </c>
      <c r="G146" s="2">
        <v>30</v>
      </c>
      <c r="H146" s="2">
        <v>0</v>
      </c>
      <c r="I146" s="2">
        <v>0.55103999999999997</v>
      </c>
    </row>
    <row r="147" spans="1:9" ht="12.75" customHeight="1" x14ac:dyDescent="0.2">
      <c r="A147" s="2" t="s">
        <v>20</v>
      </c>
      <c r="B147" s="2">
        <v>3</v>
      </c>
      <c r="C147" s="2">
        <v>1941</v>
      </c>
      <c r="D147" s="2">
        <v>6</v>
      </c>
      <c r="E147" s="2">
        <v>33</v>
      </c>
      <c r="F147" s="2">
        <v>30</v>
      </c>
      <c r="G147" s="2">
        <v>30</v>
      </c>
      <c r="H147" s="2">
        <v>0</v>
      </c>
      <c r="I147" s="2">
        <v>0.57120000000000004</v>
      </c>
    </row>
    <row r="148" spans="1:9" ht="12.75" customHeight="1" x14ac:dyDescent="0.2">
      <c r="A148" s="2" t="s">
        <v>20</v>
      </c>
      <c r="B148" s="2">
        <v>3</v>
      </c>
      <c r="C148" s="2">
        <v>1942</v>
      </c>
      <c r="D148" s="2">
        <v>1</v>
      </c>
      <c r="E148" s="2">
        <v>0</v>
      </c>
      <c r="F148" s="2">
        <v>0</v>
      </c>
      <c r="G148" s="2">
        <v>0</v>
      </c>
      <c r="H148" s="2">
        <v>0</v>
      </c>
      <c r="I148" s="2">
        <v>0.84</v>
      </c>
    </row>
    <row r="149" spans="1:9" ht="12.75" customHeight="1" x14ac:dyDescent="0.2">
      <c r="A149" s="2" t="s">
        <v>20</v>
      </c>
      <c r="B149" s="2">
        <v>3</v>
      </c>
      <c r="C149" s="2">
        <v>1942</v>
      </c>
      <c r="D149" s="2">
        <v>2</v>
      </c>
      <c r="E149" s="2">
        <v>0</v>
      </c>
      <c r="F149" s="2">
        <v>0</v>
      </c>
      <c r="G149" s="2">
        <v>0</v>
      </c>
      <c r="H149" s="2">
        <v>0</v>
      </c>
      <c r="I149" s="2">
        <v>0.17472000000000001</v>
      </c>
    </row>
    <row r="150" spans="1:9" ht="12.75" customHeight="1" x14ac:dyDescent="0.2">
      <c r="A150" s="2" t="s">
        <v>20</v>
      </c>
      <c r="B150" s="2">
        <v>3</v>
      </c>
      <c r="C150" s="2">
        <v>1942</v>
      </c>
      <c r="D150" s="2">
        <v>3</v>
      </c>
      <c r="E150" s="2">
        <v>0</v>
      </c>
      <c r="F150" s="2">
        <v>30</v>
      </c>
      <c r="G150" s="2">
        <v>0</v>
      </c>
      <c r="H150" s="2">
        <v>0</v>
      </c>
      <c r="I150" s="2">
        <v>0.71904000000000001</v>
      </c>
    </row>
    <row r="151" spans="1:9" ht="12.75" customHeight="1" x14ac:dyDescent="0.2">
      <c r="A151" s="2" t="s">
        <v>20</v>
      </c>
      <c r="B151" s="2">
        <v>3</v>
      </c>
      <c r="C151" s="2">
        <v>1942</v>
      </c>
      <c r="D151" s="2">
        <v>4</v>
      </c>
      <c r="E151" s="2">
        <v>33</v>
      </c>
      <c r="F151" s="2">
        <v>30</v>
      </c>
      <c r="G151" s="2">
        <v>0</v>
      </c>
      <c r="H151" s="2">
        <v>0</v>
      </c>
      <c r="I151" s="2">
        <v>0.73248000000000002</v>
      </c>
    </row>
    <row r="152" spans="1:9" ht="12.75" customHeight="1" x14ac:dyDescent="0.2">
      <c r="A152" s="2" t="s">
        <v>20</v>
      </c>
      <c r="B152" s="2">
        <v>3</v>
      </c>
      <c r="C152" s="2">
        <v>1942</v>
      </c>
      <c r="D152" s="2">
        <v>5</v>
      </c>
      <c r="E152" s="2">
        <v>33</v>
      </c>
      <c r="F152" s="2">
        <v>30</v>
      </c>
      <c r="G152" s="2">
        <v>30</v>
      </c>
      <c r="H152" s="2">
        <v>0</v>
      </c>
      <c r="I152" s="2">
        <v>0.66528000000000009</v>
      </c>
    </row>
    <row r="153" spans="1:9" ht="12.75" customHeight="1" x14ac:dyDescent="0.2">
      <c r="A153" s="2" t="s">
        <v>20</v>
      </c>
      <c r="B153" s="2">
        <v>3</v>
      </c>
      <c r="C153" s="2">
        <v>1942</v>
      </c>
      <c r="D153" s="2">
        <v>6</v>
      </c>
      <c r="E153" s="2">
        <v>33</v>
      </c>
      <c r="F153" s="2">
        <v>30</v>
      </c>
      <c r="G153" s="2">
        <v>30</v>
      </c>
      <c r="H153" s="2">
        <v>0</v>
      </c>
      <c r="I153" s="2">
        <v>0.72576000000000007</v>
      </c>
    </row>
    <row r="154" spans="1:9" ht="12.75" customHeight="1" x14ac:dyDescent="0.2">
      <c r="A154" s="2" t="s">
        <v>22</v>
      </c>
      <c r="B154" s="2">
        <v>3</v>
      </c>
      <c r="C154" s="2">
        <v>1943</v>
      </c>
      <c r="D154" s="2">
        <v>1</v>
      </c>
      <c r="E154" s="2">
        <v>120</v>
      </c>
      <c r="F154" s="2">
        <v>0</v>
      </c>
      <c r="G154" s="2">
        <v>0</v>
      </c>
      <c r="H154" s="2">
        <v>0</v>
      </c>
      <c r="I154" s="2">
        <v>0.75936000000000015</v>
      </c>
    </row>
    <row r="155" spans="1:9" ht="12.75" customHeight="1" x14ac:dyDescent="0.2">
      <c r="A155" s="2" t="s">
        <v>22</v>
      </c>
      <c r="B155" s="2">
        <v>3</v>
      </c>
      <c r="C155" s="2">
        <v>1943</v>
      </c>
      <c r="D155" s="2">
        <v>2</v>
      </c>
      <c r="E155" s="2">
        <v>0</v>
      </c>
      <c r="F155" s="2">
        <v>0</v>
      </c>
      <c r="G155" s="2">
        <v>0</v>
      </c>
      <c r="H155" s="2">
        <v>0</v>
      </c>
      <c r="I155" s="2">
        <v>0.28895999999999999</v>
      </c>
    </row>
    <row r="156" spans="1:9" ht="12.75" customHeight="1" x14ac:dyDescent="0.2">
      <c r="A156" s="2" t="s">
        <v>22</v>
      </c>
      <c r="B156" s="2">
        <v>3</v>
      </c>
      <c r="C156" s="2">
        <v>1943</v>
      </c>
      <c r="D156" s="2">
        <v>3</v>
      </c>
      <c r="E156" s="2">
        <v>0</v>
      </c>
      <c r="F156" s="2">
        <v>30</v>
      </c>
      <c r="G156" s="2">
        <v>0</v>
      </c>
      <c r="H156" s="2">
        <v>0</v>
      </c>
      <c r="I156" s="2">
        <v>0.61824000000000001</v>
      </c>
    </row>
    <row r="157" spans="1:9" ht="12.75" customHeight="1" x14ac:dyDescent="0.2">
      <c r="A157" s="2" t="s">
        <v>22</v>
      </c>
      <c r="B157" s="2">
        <v>3</v>
      </c>
      <c r="C157" s="2">
        <v>1943</v>
      </c>
      <c r="D157" s="2">
        <v>4</v>
      </c>
      <c r="E157" s="2">
        <v>33</v>
      </c>
      <c r="F157" s="2">
        <v>30</v>
      </c>
      <c r="G157" s="2">
        <v>0</v>
      </c>
      <c r="H157" s="2">
        <v>0</v>
      </c>
      <c r="I157" s="2">
        <v>0.79968000000000006</v>
      </c>
    </row>
    <row r="158" spans="1:9" ht="12.75" customHeight="1" x14ac:dyDescent="0.2">
      <c r="A158" s="2" t="s">
        <v>22</v>
      </c>
      <c r="B158" s="2">
        <v>3</v>
      </c>
      <c r="C158" s="2">
        <v>1943</v>
      </c>
      <c r="D158" s="2">
        <v>5</v>
      </c>
      <c r="E158" s="2">
        <v>33</v>
      </c>
      <c r="F158" s="2">
        <v>30</v>
      </c>
      <c r="G158" s="2">
        <v>30</v>
      </c>
      <c r="H158" s="2">
        <v>0</v>
      </c>
      <c r="I158" s="2">
        <v>0.73248000000000002</v>
      </c>
    </row>
    <row r="159" spans="1:9" ht="12.75" customHeight="1" x14ac:dyDescent="0.2">
      <c r="A159" s="2" t="s">
        <v>22</v>
      </c>
      <c r="B159" s="2">
        <v>3</v>
      </c>
      <c r="C159" s="2">
        <v>1943</v>
      </c>
      <c r="D159" s="2">
        <v>6</v>
      </c>
      <c r="E159" s="2">
        <v>33</v>
      </c>
      <c r="F159" s="2">
        <v>30</v>
      </c>
      <c r="G159" s="2">
        <v>30</v>
      </c>
      <c r="H159" s="2">
        <v>0</v>
      </c>
      <c r="I159" s="2">
        <v>0.82656000000000007</v>
      </c>
    </row>
    <row r="160" spans="1:9" ht="12.75" customHeight="1" x14ac:dyDescent="0.2">
      <c r="A160" s="2" t="s">
        <v>22</v>
      </c>
      <c r="B160" s="2">
        <v>3</v>
      </c>
      <c r="C160" s="2">
        <v>1944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1.5657600000000003</v>
      </c>
    </row>
    <row r="161" spans="1:9" ht="12.75" customHeight="1" x14ac:dyDescent="0.2">
      <c r="A161" s="2" t="s">
        <v>22</v>
      </c>
      <c r="B161" s="2">
        <v>3</v>
      </c>
      <c r="C161" s="2">
        <v>1944</v>
      </c>
      <c r="D161" s="2">
        <v>2</v>
      </c>
      <c r="E161" s="2">
        <v>0</v>
      </c>
      <c r="F161" s="2">
        <v>0</v>
      </c>
      <c r="G161" s="2">
        <v>0</v>
      </c>
      <c r="H161" s="2">
        <v>0</v>
      </c>
      <c r="I161" s="2">
        <v>1.08192</v>
      </c>
    </row>
    <row r="162" spans="1:9" ht="12.75" customHeight="1" x14ac:dyDescent="0.2">
      <c r="A162" s="2" t="s">
        <v>22</v>
      </c>
      <c r="B162" s="2">
        <v>3</v>
      </c>
      <c r="C162" s="2">
        <v>1944</v>
      </c>
      <c r="D162" s="2">
        <v>3</v>
      </c>
      <c r="E162" s="2">
        <v>0</v>
      </c>
      <c r="F162" s="2">
        <v>30</v>
      </c>
      <c r="G162" s="2">
        <v>0</v>
      </c>
      <c r="H162" s="2">
        <v>0</v>
      </c>
      <c r="I162" s="2">
        <v>1.6732799999999999</v>
      </c>
    </row>
    <row r="163" spans="1:9" ht="12.75" customHeight="1" x14ac:dyDescent="0.2">
      <c r="A163" s="2" t="s">
        <v>22</v>
      </c>
      <c r="B163" s="2">
        <v>3</v>
      </c>
      <c r="C163" s="2">
        <v>1944</v>
      </c>
      <c r="D163" s="2">
        <v>4</v>
      </c>
      <c r="E163" s="2">
        <v>33</v>
      </c>
      <c r="F163" s="2">
        <v>30</v>
      </c>
      <c r="G163" s="2">
        <v>0</v>
      </c>
      <c r="H163" s="2">
        <v>0</v>
      </c>
      <c r="I163" s="2">
        <v>1.6195200000000003</v>
      </c>
    </row>
    <row r="164" spans="1:9" ht="12.75" customHeight="1" x14ac:dyDescent="0.2">
      <c r="A164" s="2" t="s">
        <v>22</v>
      </c>
      <c r="B164" s="2">
        <v>3</v>
      </c>
      <c r="C164" s="2">
        <v>1944</v>
      </c>
      <c r="D164" s="2">
        <v>5</v>
      </c>
      <c r="E164" s="2">
        <v>33</v>
      </c>
      <c r="F164" s="2">
        <v>30</v>
      </c>
      <c r="G164" s="2">
        <v>30</v>
      </c>
      <c r="H164" s="2">
        <v>0</v>
      </c>
      <c r="I164" s="2">
        <v>1.5523200000000001</v>
      </c>
    </row>
    <row r="165" spans="1:9" ht="12.75" customHeight="1" x14ac:dyDescent="0.2">
      <c r="A165" s="2" t="s">
        <v>22</v>
      </c>
      <c r="B165" s="2">
        <v>3</v>
      </c>
      <c r="C165" s="2">
        <v>1944</v>
      </c>
      <c r="D165" s="2">
        <v>6</v>
      </c>
      <c r="E165" s="2">
        <v>33</v>
      </c>
      <c r="F165" s="2">
        <v>30</v>
      </c>
      <c r="G165" s="2">
        <v>30</v>
      </c>
      <c r="H165" s="2">
        <v>0</v>
      </c>
      <c r="I165" s="2">
        <v>1.58592</v>
      </c>
    </row>
    <row r="166" spans="1:9" ht="12.75" customHeight="1" x14ac:dyDescent="0.2">
      <c r="A166" s="2" t="s">
        <v>22</v>
      </c>
      <c r="B166" s="2">
        <v>3</v>
      </c>
      <c r="C166" s="2">
        <v>1945</v>
      </c>
      <c r="D166" s="2">
        <v>1</v>
      </c>
      <c r="E166" s="2">
        <v>0</v>
      </c>
      <c r="F166" s="2">
        <v>0</v>
      </c>
      <c r="G166" s="2">
        <v>0</v>
      </c>
      <c r="H166" s="2">
        <v>0</v>
      </c>
      <c r="I166" s="2">
        <v>0.54432000000000003</v>
      </c>
    </row>
    <row r="167" spans="1:9" ht="12.75" customHeight="1" x14ac:dyDescent="0.2">
      <c r="A167" s="2" t="s">
        <v>22</v>
      </c>
      <c r="B167" s="2">
        <v>3</v>
      </c>
      <c r="C167" s="2">
        <v>1945</v>
      </c>
      <c r="D167" s="2">
        <v>2</v>
      </c>
      <c r="E167" s="2">
        <v>0</v>
      </c>
      <c r="F167" s="2">
        <v>0</v>
      </c>
      <c r="G167" s="2">
        <v>0</v>
      </c>
      <c r="H167" s="2">
        <v>0</v>
      </c>
      <c r="I167" s="2">
        <v>0.45024000000000003</v>
      </c>
    </row>
    <row r="168" spans="1:9" ht="12.75" customHeight="1" x14ac:dyDescent="0.2">
      <c r="A168" s="2" t="s">
        <v>22</v>
      </c>
      <c r="B168" s="2">
        <v>3</v>
      </c>
      <c r="C168" s="2">
        <v>1945</v>
      </c>
      <c r="D168" s="2">
        <v>3</v>
      </c>
      <c r="E168" s="2">
        <v>0</v>
      </c>
      <c r="F168" s="2">
        <v>30</v>
      </c>
      <c r="G168" s="2">
        <v>0</v>
      </c>
      <c r="H168" s="2">
        <v>0</v>
      </c>
      <c r="I168" s="2">
        <v>0.46368000000000004</v>
      </c>
    </row>
    <row r="169" spans="1:9" ht="12.75" customHeight="1" x14ac:dyDescent="0.2">
      <c r="A169" s="2" t="s">
        <v>22</v>
      </c>
      <c r="B169" s="2">
        <v>3</v>
      </c>
      <c r="C169" s="2">
        <v>1945</v>
      </c>
      <c r="D169" s="2">
        <v>4</v>
      </c>
      <c r="E169" s="2">
        <v>33</v>
      </c>
      <c r="F169" s="2">
        <v>30</v>
      </c>
      <c r="G169" s="2">
        <v>0</v>
      </c>
      <c r="H169" s="2">
        <v>0</v>
      </c>
      <c r="I169" s="2">
        <v>0.40992000000000001</v>
      </c>
    </row>
    <row r="170" spans="1:9" ht="12.75" customHeight="1" x14ac:dyDescent="0.2">
      <c r="A170" s="2" t="s">
        <v>22</v>
      </c>
      <c r="B170" s="2">
        <v>3</v>
      </c>
      <c r="C170" s="2">
        <v>1945</v>
      </c>
      <c r="D170" s="2">
        <v>5</v>
      </c>
      <c r="E170" s="2">
        <v>33</v>
      </c>
      <c r="F170" s="2">
        <v>30</v>
      </c>
      <c r="G170" s="2">
        <v>30</v>
      </c>
      <c r="H170" s="2">
        <v>0</v>
      </c>
      <c r="I170" s="2">
        <v>0.66528000000000009</v>
      </c>
    </row>
    <row r="171" spans="1:9" ht="12.75" customHeight="1" x14ac:dyDescent="0.2">
      <c r="A171" s="2" t="s">
        <v>22</v>
      </c>
      <c r="B171" s="2">
        <v>3</v>
      </c>
      <c r="C171" s="2">
        <v>1945</v>
      </c>
      <c r="D171" s="2">
        <v>6</v>
      </c>
      <c r="E171" s="2">
        <v>33</v>
      </c>
      <c r="F171" s="2">
        <v>30</v>
      </c>
      <c r="G171" s="2">
        <v>30</v>
      </c>
      <c r="H171" s="2">
        <v>0</v>
      </c>
      <c r="I171" s="2">
        <v>0.69216000000000011</v>
      </c>
    </row>
    <row r="172" spans="1:9" ht="12.75" customHeight="1" x14ac:dyDescent="0.2">
      <c r="A172" s="2" t="s">
        <v>23</v>
      </c>
      <c r="B172" s="2">
        <v>3</v>
      </c>
      <c r="C172" s="2">
        <v>1946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1.90848</v>
      </c>
    </row>
    <row r="173" spans="1:9" ht="12.75" customHeight="1" x14ac:dyDescent="0.2">
      <c r="A173" s="2" t="s">
        <v>23</v>
      </c>
      <c r="B173" s="2">
        <v>3</v>
      </c>
      <c r="C173" s="2">
        <v>1946</v>
      </c>
      <c r="D173" s="2">
        <v>2</v>
      </c>
      <c r="E173" s="2">
        <v>0</v>
      </c>
      <c r="F173" s="2">
        <v>0</v>
      </c>
      <c r="G173" s="2">
        <v>0</v>
      </c>
      <c r="H173" s="2">
        <v>0</v>
      </c>
      <c r="I173" s="2">
        <v>0.78624000000000005</v>
      </c>
    </row>
    <row r="174" spans="1:9" ht="12.75" customHeight="1" x14ac:dyDescent="0.2">
      <c r="A174" s="2" t="s">
        <v>23</v>
      </c>
      <c r="B174" s="2">
        <v>3</v>
      </c>
      <c r="C174" s="2">
        <v>1946</v>
      </c>
      <c r="D174" s="2">
        <v>3</v>
      </c>
      <c r="E174" s="2">
        <v>0</v>
      </c>
      <c r="F174" s="2">
        <v>30</v>
      </c>
      <c r="G174" s="2">
        <v>0</v>
      </c>
      <c r="H174" s="2">
        <v>0</v>
      </c>
      <c r="I174" s="2">
        <v>0.86688000000000009</v>
      </c>
    </row>
    <row r="175" spans="1:9" ht="12.75" customHeight="1" x14ac:dyDescent="0.2">
      <c r="A175" s="2" t="s">
        <v>23</v>
      </c>
      <c r="B175" s="2">
        <v>3</v>
      </c>
      <c r="C175" s="2">
        <v>1946</v>
      </c>
      <c r="D175" s="2">
        <v>4</v>
      </c>
      <c r="E175" s="2">
        <v>33</v>
      </c>
      <c r="F175" s="2">
        <v>30</v>
      </c>
      <c r="G175" s="2">
        <v>0</v>
      </c>
      <c r="H175" s="2">
        <v>0</v>
      </c>
      <c r="I175" s="2">
        <v>1.40448</v>
      </c>
    </row>
    <row r="176" spans="1:9" ht="12.75" customHeight="1" x14ac:dyDescent="0.2">
      <c r="A176" s="2" t="s">
        <v>23</v>
      </c>
      <c r="B176" s="2">
        <v>3</v>
      </c>
      <c r="C176" s="2">
        <v>1946</v>
      </c>
      <c r="D176" s="2">
        <v>5</v>
      </c>
      <c r="E176" s="2">
        <v>33</v>
      </c>
      <c r="F176" s="2">
        <v>30</v>
      </c>
      <c r="G176" s="2">
        <v>30</v>
      </c>
      <c r="H176" s="2">
        <v>0</v>
      </c>
      <c r="I176" s="2">
        <v>1.0147200000000001</v>
      </c>
    </row>
    <row r="177" spans="1:9" ht="12.75" customHeight="1" x14ac:dyDescent="0.2">
      <c r="A177" s="2" t="s">
        <v>23</v>
      </c>
      <c r="B177" s="2">
        <v>3</v>
      </c>
      <c r="C177" s="2">
        <v>1946</v>
      </c>
      <c r="D177" s="2">
        <v>6</v>
      </c>
      <c r="E177" s="2">
        <v>33</v>
      </c>
      <c r="F177" s="2">
        <v>30</v>
      </c>
      <c r="G177" s="2">
        <v>30</v>
      </c>
      <c r="H177" s="2">
        <v>0</v>
      </c>
      <c r="I177" s="2">
        <v>0.81311999999999995</v>
      </c>
    </row>
    <row r="178" spans="1:9" ht="12.75" customHeight="1" x14ac:dyDescent="0.2">
      <c r="A178" s="2" t="s">
        <v>23</v>
      </c>
      <c r="B178" s="2">
        <v>3</v>
      </c>
      <c r="C178" s="2">
        <v>1947</v>
      </c>
      <c r="D178" s="2">
        <v>1</v>
      </c>
      <c r="E178" s="2">
        <v>120</v>
      </c>
      <c r="F178" s="2">
        <v>0</v>
      </c>
      <c r="G178" s="2">
        <v>0</v>
      </c>
      <c r="H178" s="2">
        <v>0</v>
      </c>
      <c r="I178" s="2">
        <v>1.4246400000000001</v>
      </c>
    </row>
    <row r="179" spans="1:9" ht="12.75" customHeight="1" x14ac:dyDescent="0.2">
      <c r="A179" s="2" t="s">
        <v>23</v>
      </c>
      <c r="B179" s="2">
        <v>3</v>
      </c>
      <c r="C179" s="2">
        <v>1947</v>
      </c>
      <c r="D179" s="2">
        <v>2</v>
      </c>
      <c r="E179" s="2">
        <v>0</v>
      </c>
      <c r="F179" s="2">
        <v>0</v>
      </c>
      <c r="G179" s="2">
        <v>0</v>
      </c>
      <c r="H179" s="2">
        <v>0</v>
      </c>
      <c r="I179" s="2">
        <v>1.2566400000000002</v>
      </c>
    </row>
    <row r="180" spans="1:9" ht="12.75" customHeight="1" x14ac:dyDescent="0.2">
      <c r="A180" s="2" t="s">
        <v>23</v>
      </c>
      <c r="B180" s="2">
        <v>3</v>
      </c>
      <c r="C180" s="2">
        <v>1947</v>
      </c>
      <c r="D180" s="2">
        <v>3</v>
      </c>
      <c r="E180" s="2">
        <v>0</v>
      </c>
      <c r="F180" s="2">
        <v>30</v>
      </c>
      <c r="G180" s="2">
        <v>0</v>
      </c>
      <c r="H180" s="2">
        <v>0</v>
      </c>
      <c r="I180" s="2">
        <v>1.3708799999999999</v>
      </c>
    </row>
    <row r="181" spans="1:9" ht="12.75" customHeight="1" x14ac:dyDescent="0.2">
      <c r="A181" s="2" t="s">
        <v>23</v>
      </c>
      <c r="B181" s="2">
        <v>3</v>
      </c>
      <c r="C181" s="2">
        <v>1947</v>
      </c>
      <c r="D181" s="2">
        <v>4</v>
      </c>
      <c r="E181" s="2">
        <v>33</v>
      </c>
      <c r="F181" s="2">
        <v>30</v>
      </c>
      <c r="G181" s="2">
        <v>0</v>
      </c>
      <c r="H181" s="2">
        <v>0</v>
      </c>
      <c r="I181" s="2">
        <v>1.5321600000000002</v>
      </c>
    </row>
    <row r="182" spans="1:9" ht="12.75" customHeight="1" x14ac:dyDescent="0.2">
      <c r="A182" s="2" t="s">
        <v>23</v>
      </c>
      <c r="B182" s="2">
        <v>3</v>
      </c>
      <c r="C182" s="2">
        <v>1947</v>
      </c>
      <c r="D182" s="2">
        <v>5</v>
      </c>
      <c r="E182" s="2">
        <v>33</v>
      </c>
      <c r="F182" s="2">
        <v>30</v>
      </c>
      <c r="G182" s="2">
        <v>30</v>
      </c>
      <c r="H182" s="2">
        <v>0</v>
      </c>
      <c r="I182" s="2">
        <v>1.6195200000000003</v>
      </c>
    </row>
    <row r="183" spans="1:9" ht="12.75" customHeight="1" x14ac:dyDescent="0.2">
      <c r="A183" s="2" t="s">
        <v>23</v>
      </c>
      <c r="B183" s="2">
        <v>3</v>
      </c>
      <c r="C183" s="2">
        <v>1947</v>
      </c>
      <c r="D183" s="2">
        <v>6</v>
      </c>
      <c r="E183" s="2">
        <v>33</v>
      </c>
      <c r="F183" s="2">
        <v>30</v>
      </c>
      <c r="G183" s="2">
        <v>30</v>
      </c>
      <c r="H183" s="2">
        <v>0</v>
      </c>
      <c r="I183" s="2">
        <v>1.3440000000000001</v>
      </c>
    </row>
    <row r="184" spans="1:9" ht="12.75" customHeight="1" x14ac:dyDescent="0.2">
      <c r="A184" s="2" t="s">
        <v>23</v>
      </c>
      <c r="B184" s="2">
        <v>3</v>
      </c>
      <c r="C184" s="2">
        <v>1948</v>
      </c>
      <c r="D184" s="2">
        <v>1</v>
      </c>
      <c r="E184" s="2">
        <v>0</v>
      </c>
      <c r="F184" s="2">
        <v>0</v>
      </c>
      <c r="G184" s="2">
        <v>0</v>
      </c>
      <c r="H184" s="2">
        <v>0</v>
      </c>
      <c r="I184" s="2">
        <v>1.6732799999999999</v>
      </c>
    </row>
    <row r="185" spans="1:9" ht="12.75" customHeight="1" x14ac:dyDescent="0.2">
      <c r="A185" s="2" t="s">
        <v>23</v>
      </c>
      <c r="B185" s="2">
        <v>3</v>
      </c>
      <c r="C185" s="2">
        <v>1948</v>
      </c>
      <c r="D185" s="2">
        <v>2</v>
      </c>
      <c r="E185" s="2">
        <v>0</v>
      </c>
      <c r="F185" s="2">
        <v>0</v>
      </c>
      <c r="G185" s="2">
        <v>0</v>
      </c>
      <c r="H185" s="2">
        <v>0</v>
      </c>
      <c r="I185" s="2">
        <v>1.2163200000000001</v>
      </c>
    </row>
    <row r="186" spans="1:9" ht="12.75" customHeight="1" x14ac:dyDescent="0.2">
      <c r="A186" s="2" t="s">
        <v>23</v>
      </c>
      <c r="B186" s="2">
        <v>3</v>
      </c>
      <c r="C186" s="2">
        <v>1948</v>
      </c>
      <c r="D186" s="2">
        <v>3</v>
      </c>
      <c r="E186" s="2">
        <v>0</v>
      </c>
      <c r="F186" s="2">
        <v>30</v>
      </c>
      <c r="G186" s="2">
        <v>0</v>
      </c>
      <c r="H186" s="2">
        <v>0</v>
      </c>
      <c r="I186" s="2">
        <v>2.2176</v>
      </c>
    </row>
    <row r="187" spans="1:9" ht="12.75" customHeight="1" x14ac:dyDescent="0.2">
      <c r="A187" s="2" t="s">
        <v>23</v>
      </c>
      <c r="B187" s="2">
        <v>3</v>
      </c>
      <c r="C187" s="2">
        <v>1948</v>
      </c>
      <c r="D187" s="2">
        <v>4</v>
      </c>
      <c r="E187" s="2">
        <v>33</v>
      </c>
      <c r="F187" s="2">
        <v>30</v>
      </c>
      <c r="G187" s="2">
        <v>0</v>
      </c>
      <c r="H187" s="2">
        <v>0</v>
      </c>
      <c r="I187" s="2">
        <v>2.31168</v>
      </c>
    </row>
    <row r="188" spans="1:9" ht="12.75" customHeight="1" x14ac:dyDescent="0.2">
      <c r="A188" s="2" t="s">
        <v>23</v>
      </c>
      <c r="B188" s="2">
        <v>3</v>
      </c>
      <c r="C188" s="2">
        <v>1948</v>
      </c>
      <c r="D188" s="2">
        <v>5</v>
      </c>
      <c r="E188" s="2">
        <v>33</v>
      </c>
      <c r="F188" s="2">
        <v>30</v>
      </c>
      <c r="G188" s="2">
        <v>30</v>
      </c>
      <c r="H188" s="2">
        <v>0</v>
      </c>
      <c r="I188" s="2">
        <v>2.31168</v>
      </c>
    </row>
    <row r="189" spans="1:9" ht="12.75" customHeight="1" x14ac:dyDescent="0.2">
      <c r="A189" s="2" t="s">
        <v>23</v>
      </c>
      <c r="B189" s="2">
        <v>3</v>
      </c>
      <c r="C189" s="2">
        <v>1948</v>
      </c>
      <c r="D189" s="2">
        <v>6</v>
      </c>
      <c r="E189" s="2">
        <v>33</v>
      </c>
      <c r="F189" s="2">
        <v>30</v>
      </c>
      <c r="G189" s="2">
        <v>30</v>
      </c>
      <c r="H189" s="2">
        <v>0</v>
      </c>
      <c r="I189" s="2">
        <v>2.2646400000000004</v>
      </c>
    </row>
    <row r="190" spans="1:9" ht="12.75" customHeight="1" x14ac:dyDescent="0.2">
      <c r="A190" s="2" t="s">
        <v>23</v>
      </c>
      <c r="B190" s="2">
        <v>3</v>
      </c>
      <c r="C190" s="2">
        <v>1949</v>
      </c>
      <c r="D190" s="2">
        <v>1</v>
      </c>
      <c r="E190" s="2">
        <v>0</v>
      </c>
      <c r="F190" s="2">
        <v>0</v>
      </c>
      <c r="G190" s="2">
        <v>0</v>
      </c>
      <c r="H190" s="2">
        <v>0</v>
      </c>
      <c r="I190" s="2">
        <v>1.40448</v>
      </c>
    </row>
    <row r="191" spans="1:9" ht="12.75" customHeight="1" x14ac:dyDescent="0.2">
      <c r="A191" s="2" t="s">
        <v>23</v>
      </c>
      <c r="B191" s="2">
        <v>3</v>
      </c>
      <c r="C191" s="2">
        <v>1949</v>
      </c>
      <c r="D191" s="2">
        <v>2</v>
      </c>
      <c r="E191" s="2">
        <v>0</v>
      </c>
      <c r="F191" s="2">
        <v>0</v>
      </c>
      <c r="G191" s="2">
        <v>0</v>
      </c>
      <c r="H191" s="2">
        <v>0</v>
      </c>
      <c r="I191" s="2">
        <v>0.65856000000000003</v>
      </c>
    </row>
    <row r="192" spans="1:9" ht="12.75" customHeight="1" x14ac:dyDescent="0.2">
      <c r="A192" s="2" t="s">
        <v>23</v>
      </c>
      <c r="B192" s="2">
        <v>3</v>
      </c>
      <c r="C192" s="2">
        <v>1949</v>
      </c>
      <c r="D192" s="2">
        <v>3</v>
      </c>
      <c r="E192" s="2">
        <v>0</v>
      </c>
      <c r="F192" s="2">
        <v>30</v>
      </c>
      <c r="G192" s="2">
        <v>0</v>
      </c>
      <c r="H192" s="2">
        <v>0</v>
      </c>
      <c r="I192" s="2">
        <v>1.0684800000000001</v>
      </c>
    </row>
    <row r="193" spans="1:9" ht="12.75" customHeight="1" x14ac:dyDescent="0.2">
      <c r="A193" s="2" t="s">
        <v>23</v>
      </c>
      <c r="B193" s="2">
        <v>3</v>
      </c>
      <c r="C193" s="2">
        <v>1949</v>
      </c>
      <c r="D193" s="2">
        <v>4</v>
      </c>
      <c r="E193" s="2">
        <v>33</v>
      </c>
      <c r="F193" s="2">
        <v>30</v>
      </c>
      <c r="G193" s="2">
        <v>0</v>
      </c>
      <c r="H193" s="2">
        <v>0</v>
      </c>
      <c r="I193" s="2">
        <v>1.1692799999999999</v>
      </c>
    </row>
    <row r="194" spans="1:9" ht="12.75" customHeight="1" x14ac:dyDescent="0.2">
      <c r="A194" s="2" t="s">
        <v>23</v>
      </c>
      <c r="B194" s="2">
        <v>3</v>
      </c>
      <c r="C194" s="2">
        <v>1949</v>
      </c>
      <c r="D194" s="2">
        <v>5</v>
      </c>
      <c r="E194" s="2">
        <v>33</v>
      </c>
      <c r="F194" s="2">
        <v>30</v>
      </c>
      <c r="G194" s="2">
        <v>30</v>
      </c>
      <c r="H194" s="2">
        <v>0</v>
      </c>
      <c r="I194" s="2">
        <v>1.3238399999999999</v>
      </c>
    </row>
    <row r="195" spans="1:9" ht="12.75" customHeight="1" x14ac:dyDescent="0.2">
      <c r="A195" s="2" t="s">
        <v>23</v>
      </c>
      <c r="B195" s="2">
        <v>3</v>
      </c>
      <c r="C195" s="2">
        <v>1949</v>
      </c>
      <c r="D195" s="2">
        <v>6</v>
      </c>
      <c r="E195" s="2">
        <v>33</v>
      </c>
      <c r="F195" s="2">
        <v>30</v>
      </c>
      <c r="G195" s="2">
        <v>30</v>
      </c>
      <c r="H195" s="2">
        <v>0</v>
      </c>
      <c r="I195" s="2">
        <v>1.3708799999999999</v>
      </c>
    </row>
    <row r="196" spans="1:9" ht="12.75" customHeight="1" x14ac:dyDescent="0.2">
      <c r="A196" s="2" t="s">
        <v>23</v>
      </c>
      <c r="B196" s="2">
        <v>3</v>
      </c>
      <c r="C196" s="2">
        <v>1950</v>
      </c>
      <c r="D196" s="2">
        <v>1</v>
      </c>
      <c r="E196" s="2">
        <v>0</v>
      </c>
      <c r="F196" s="2">
        <v>0</v>
      </c>
      <c r="G196" s="2">
        <v>0</v>
      </c>
      <c r="H196" s="2">
        <v>0</v>
      </c>
      <c r="I196" s="2">
        <v>1.5724800000000001</v>
      </c>
    </row>
    <row r="197" spans="1:9" ht="12.75" customHeight="1" x14ac:dyDescent="0.2">
      <c r="A197" s="2" t="s">
        <v>23</v>
      </c>
      <c r="B197" s="2">
        <v>3</v>
      </c>
      <c r="C197" s="2">
        <v>1950</v>
      </c>
      <c r="D197" s="2">
        <v>2</v>
      </c>
      <c r="E197" s="2">
        <v>0</v>
      </c>
      <c r="F197" s="2">
        <v>0</v>
      </c>
      <c r="G197" s="2">
        <v>0</v>
      </c>
      <c r="H197" s="2">
        <v>0</v>
      </c>
      <c r="I197" s="2">
        <v>1.36416</v>
      </c>
    </row>
    <row r="198" spans="1:9" ht="12.75" customHeight="1" x14ac:dyDescent="0.2">
      <c r="A198" s="2" t="s">
        <v>23</v>
      </c>
      <c r="B198" s="2">
        <v>3</v>
      </c>
      <c r="C198" s="2">
        <v>1950</v>
      </c>
      <c r="D198" s="2">
        <v>3</v>
      </c>
      <c r="E198" s="2">
        <v>0</v>
      </c>
      <c r="F198" s="2">
        <v>30</v>
      </c>
      <c r="G198" s="2">
        <v>0</v>
      </c>
      <c r="H198" s="2">
        <v>0</v>
      </c>
      <c r="I198" s="2">
        <v>1.6665600000000003</v>
      </c>
    </row>
    <row r="199" spans="1:9" ht="12.75" customHeight="1" x14ac:dyDescent="0.2">
      <c r="A199" s="2" t="s">
        <v>23</v>
      </c>
      <c r="B199" s="2">
        <v>3</v>
      </c>
      <c r="C199" s="2">
        <v>1950</v>
      </c>
      <c r="D199" s="2">
        <v>4</v>
      </c>
      <c r="E199" s="2">
        <v>33</v>
      </c>
      <c r="F199" s="2">
        <v>30</v>
      </c>
      <c r="G199" s="2">
        <v>0</v>
      </c>
      <c r="H199" s="2">
        <v>0</v>
      </c>
      <c r="I199" s="2">
        <v>1.7740799999999999</v>
      </c>
    </row>
    <row r="200" spans="1:9" ht="12.75" customHeight="1" x14ac:dyDescent="0.2">
      <c r="A200" s="2" t="s">
        <v>23</v>
      </c>
      <c r="B200" s="2">
        <v>3</v>
      </c>
      <c r="C200" s="2">
        <v>1950</v>
      </c>
      <c r="D200" s="2">
        <v>5</v>
      </c>
      <c r="E200" s="2">
        <v>33</v>
      </c>
      <c r="F200" s="2">
        <v>30</v>
      </c>
      <c r="G200" s="2">
        <v>30</v>
      </c>
      <c r="H200" s="2">
        <v>0</v>
      </c>
      <c r="I200" s="2">
        <v>1.43808</v>
      </c>
    </row>
    <row r="201" spans="1:9" ht="12.75" customHeight="1" x14ac:dyDescent="0.2">
      <c r="A201" s="2" t="s">
        <v>23</v>
      </c>
      <c r="B201" s="2">
        <v>3</v>
      </c>
      <c r="C201" s="2">
        <v>1950</v>
      </c>
      <c r="D201" s="2">
        <v>6</v>
      </c>
      <c r="E201" s="2">
        <v>33</v>
      </c>
      <c r="F201" s="2">
        <v>30</v>
      </c>
      <c r="G201" s="2">
        <v>30</v>
      </c>
      <c r="H201" s="2">
        <v>0</v>
      </c>
      <c r="I201" s="2">
        <v>1.7606400000000002</v>
      </c>
    </row>
    <row r="202" spans="1:9" ht="12.75" customHeight="1" x14ac:dyDescent="0.2">
      <c r="A202" s="2" t="s">
        <v>23</v>
      </c>
      <c r="B202" s="2">
        <v>3</v>
      </c>
      <c r="C202" s="2">
        <v>1951</v>
      </c>
      <c r="D202" s="2">
        <v>1</v>
      </c>
      <c r="E202" s="2">
        <v>120</v>
      </c>
      <c r="F202" s="2">
        <v>0</v>
      </c>
      <c r="G202" s="2">
        <v>0</v>
      </c>
      <c r="H202" s="2">
        <v>0</v>
      </c>
      <c r="I202" s="2">
        <v>1.74048</v>
      </c>
    </row>
    <row r="203" spans="1:9" ht="12.75" customHeight="1" x14ac:dyDescent="0.2">
      <c r="A203" s="2" t="s">
        <v>23</v>
      </c>
      <c r="B203" s="2">
        <v>3</v>
      </c>
      <c r="C203" s="2">
        <v>1951</v>
      </c>
      <c r="D203" s="2">
        <v>2</v>
      </c>
      <c r="E203" s="2">
        <v>0</v>
      </c>
      <c r="F203" s="2">
        <v>0</v>
      </c>
      <c r="G203" s="2">
        <v>0</v>
      </c>
      <c r="H203" s="2">
        <v>0</v>
      </c>
      <c r="I203" s="2">
        <v>0.56447999999999998</v>
      </c>
    </row>
    <row r="204" spans="1:9" ht="12.75" customHeight="1" x14ac:dyDescent="0.2">
      <c r="A204" s="2" t="s">
        <v>23</v>
      </c>
      <c r="B204" s="2">
        <v>3</v>
      </c>
      <c r="C204" s="2">
        <v>1951</v>
      </c>
      <c r="D204" s="2">
        <v>3</v>
      </c>
      <c r="E204" s="2">
        <v>0</v>
      </c>
      <c r="F204" s="2">
        <v>30</v>
      </c>
      <c r="G204" s="2">
        <v>0</v>
      </c>
      <c r="H204" s="2">
        <v>0</v>
      </c>
      <c r="I204" s="2">
        <v>1.2432000000000001</v>
      </c>
    </row>
    <row r="205" spans="1:9" ht="12.75" customHeight="1" x14ac:dyDescent="0.2">
      <c r="A205" s="2" t="s">
        <v>23</v>
      </c>
      <c r="B205" s="2">
        <v>3</v>
      </c>
      <c r="C205" s="2">
        <v>1951</v>
      </c>
      <c r="D205" s="2">
        <v>4</v>
      </c>
      <c r="E205" s="2">
        <v>33</v>
      </c>
      <c r="F205" s="2">
        <v>30</v>
      </c>
      <c r="G205" s="2">
        <v>0</v>
      </c>
      <c r="H205" s="2">
        <v>0</v>
      </c>
      <c r="I205" s="2">
        <v>1.43808</v>
      </c>
    </row>
    <row r="206" spans="1:9" ht="12.75" customHeight="1" x14ac:dyDescent="0.2">
      <c r="A206" s="2" t="s">
        <v>23</v>
      </c>
      <c r="B206" s="2">
        <v>3</v>
      </c>
      <c r="C206" s="2">
        <v>1951</v>
      </c>
      <c r="D206" s="2">
        <v>5</v>
      </c>
      <c r="E206" s="2">
        <v>33</v>
      </c>
      <c r="F206" s="2">
        <v>30</v>
      </c>
      <c r="G206" s="2">
        <v>30</v>
      </c>
      <c r="H206" s="2">
        <v>0</v>
      </c>
      <c r="I206" s="2">
        <v>1.6262399999999999</v>
      </c>
    </row>
    <row r="207" spans="1:9" ht="12.75" customHeight="1" x14ac:dyDescent="0.2">
      <c r="A207" s="2" t="s">
        <v>23</v>
      </c>
      <c r="B207" s="2">
        <v>3</v>
      </c>
      <c r="C207" s="2">
        <v>1951</v>
      </c>
      <c r="D207" s="2">
        <v>6</v>
      </c>
      <c r="E207" s="2">
        <v>33</v>
      </c>
      <c r="F207" s="2">
        <v>30</v>
      </c>
      <c r="G207" s="2">
        <v>30</v>
      </c>
      <c r="H207" s="2">
        <v>0</v>
      </c>
      <c r="I207" s="2">
        <v>1.9555200000000001</v>
      </c>
    </row>
    <row r="208" spans="1:9" ht="12.75" customHeight="1" x14ac:dyDescent="0.2">
      <c r="A208" s="2" t="s">
        <v>23</v>
      </c>
      <c r="B208" s="2">
        <v>3</v>
      </c>
      <c r="C208" s="2">
        <v>1952</v>
      </c>
      <c r="D208" s="2">
        <v>1</v>
      </c>
      <c r="E208" s="2">
        <v>0</v>
      </c>
      <c r="F208" s="2">
        <v>0</v>
      </c>
      <c r="G208" s="2">
        <v>0</v>
      </c>
      <c r="H208" s="2">
        <v>0</v>
      </c>
      <c r="I208" s="2">
        <v>0.80640000000000012</v>
      </c>
    </row>
    <row r="209" spans="1:9" ht="12.75" customHeight="1" x14ac:dyDescent="0.2">
      <c r="A209" s="2" t="s">
        <v>23</v>
      </c>
      <c r="B209" s="2">
        <v>3</v>
      </c>
      <c r="C209" s="2">
        <v>1952</v>
      </c>
      <c r="D209" s="2">
        <v>2</v>
      </c>
      <c r="E209" s="2">
        <v>0</v>
      </c>
      <c r="F209" s="2">
        <v>0</v>
      </c>
      <c r="G209" s="2">
        <v>0</v>
      </c>
      <c r="H209" s="2">
        <v>0</v>
      </c>
      <c r="I209" s="2">
        <v>0.58463999999999994</v>
      </c>
    </row>
    <row r="210" spans="1:9" ht="12.75" customHeight="1" x14ac:dyDescent="0.2">
      <c r="A210" s="2" t="s">
        <v>23</v>
      </c>
      <c r="B210" s="2">
        <v>3</v>
      </c>
      <c r="C210" s="2">
        <v>1952</v>
      </c>
      <c r="D210" s="2">
        <v>3</v>
      </c>
      <c r="E210" s="2">
        <v>0</v>
      </c>
      <c r="F210" s="2">
        <v>30</v>
      </c>
      <c r="G210" s="2">
        <v>0</v>
      </c>
      <c r="H210" s="2">
        <v>0</v>
      </c>
      <c r="I210" s="2">
        <v>1.06176</v>
      </c>
    </row>
    <row r="211" spans="1:9" ht="12.75" customHeight="1" x14ac:dyDescent="0.2">
      <c r="A211" s="2" t="s">
        <v>23</v>
      </c>
      <c r="B211" s="2">
        <v>3</v>
      </c>
      <c r="C211" s="2">
        <v>1952</v>
      </c>
      <c r="D211" s="2">
        <v>4</v>
      </c>
      <c r="E211" s="2">
        <v>33</v>
      </c>
      <c r="F211" s="2">
        <v>30</v>
      </c>
      <c r="G211" s="2">
        <v>0</v>
      </c>
      <c r="H211" s="2">
        <v>0</v>
      </c>
      <c r="I211" s="2">
        <v>1.1491200000000001</v>
      </c>
    </row>
    <row r="212" spans="1:9" ht="12.75" customHeight="1" x14ac:dyDescent="0.2">
      <c r="A212" s="2" t="s">
        <v>23</v>
      </c>
      <c r="B212" s="2">
        <v>3</v>
      </c>
      <c r="C212" s="2">
        <v>1952</v>
      </c>
      <c r="D212" s="2">
        <v>5</v>
      </c>
      <c r="E212" s="2">
        <v>33</v>
      </c>
      <c r="F212" s="2">
        <v>30</v>
      </c>
      <c r="G212" s="2">
        <v>30</v>
      </c>
      <c r="H212" s="2">
        <v>0</v>
      </c>
      <c r="I212" s="2">
        <v>1.1222399999999999</v>
      </c>
    </row>
    <row r="213" spans="1:9" ht="12.75" customHeight="1" x14ac:dyDescent="0.2">
      <c r="A213" s="2" t="s">
        <v>23</v>
      </c>
      <c r="B213" s="2">
        <v>3</v>
      </c>
      <c r="C213" s="2">
        <v>1952</v>
      </c>
      <c r="D213" s="2">
        <v>6</v>
      </c>
      <c r="E213" s="2">
        <v>33</v>
      </c>
      <c r="F213" s="2">
        <v>30</v>
      </c>
      <c r="G213" s="2">
        <v>30</v>
      </c>
      <c r="H213" s="2">
        <v>0</v>
      </c>
      <c r="I213" s="2">
        <v>1.9488000000000001</v>
      </c>
    </row>
    <row r="214" spans="1:9" ht="12.75" customHeight="1" x14ac:dyDescent="0.2">
      <c r="A214" s="2" t="s">
        <v>23</v>
      </c>
      <c r="B214" s="2">
        <v>3</v>
      </c>
      <c r="C214" s="2">
        <v>1953</v>
      </c>
      <c r="D214" s="2">
        <v>1</v>
      </c>
      <c r="E214" s="2">
        <v>0</v>
      </c>
      <c r="F214" s="2">
        <v>0</v>
      </c>
      <c r="G214" s="2">
        <v>0</v>
      </c>
      <c r="H214" s="2">
        <v>0</v>
      </c>
      <c r="I214" s="2">
        <v>1.4515200000000001</v>
      </c>
    </row>
    <row r="215" spans="1:9" ht="12.75" customHeight="1" x14ac:dyDescent="0.2">
      <c r="A215" s="2" t="s">
        <v>23</v>
      </c>
      <c r="B215" s="2">
        <v>3</v>
      </c>
      <c r="C215" s="2">
        <v>1953</v>
      </c>
      <c r="D215" s="2">
        <v>2</v>
      </c>
      <c r="E215" s="2">
        <v>0</v>
      </c>
      <c r="F215" s="2">
        <v>0</v>
      </c>
      <c r="G215" s="2">
        <v>0</v>
      </c>
      <c r="H215" s="2">
        <v>0</v>
      </c>
      <c r="I215" s="2">
        <v>0.98784000000000005</v>
      </c>
    </row>
    <row r="216" spans="1:9" ht="12.75" customHeight="1" x14ac:dyDescent="0.2">
      <c r="A216" s="2" t="s">
        <v>23</v>
      </c>
      <c r="B216" s="2">
        <v>3</v>
      </c>
      <c r="C216" s="2">
        <v>1953</v>
      </c>
      <c r="D216" s="2">
        <v>3</v>
      </c>
      <c r="E216" s="2">
        <v>0</v>
      </c>
      <c r="F216" s="2">
        <v>30</v>
      </c>
      <c r="G216" s="2">
        <v>0</v>
      </c>
      <c r="H216" s="2">
        <v>0</v>
      </c>
      <c r="I216" s="2">
        <v>1.6464000000000001</v>
      </c>
    </row>
    <row r="217" spans="1:9" ht="12.75" customHeight="1" x14ac:dyDescent="0.2">
      <c r="A217" s="2" t="s">
        <v>23</v>
      </c>
      <c r="B217" s="2">
        <v>3</v>
      </c>
      <c r="C217" s="2">
        <v>1953</v>
      </c>
      <c r="D217" s="2">
        <v>4</v>
      </c>
      <c r="E217" s="2">
        <v>33</v>
      </c>
      <c r="F217" s="2">
        <v>30</v>
      </c>
      <c r="G217" s="2">
        <v>0</v>
      </c>
      <c r="H217" s="2">
        <v>0</v>
      </c>
      <c r="I217" s="2">
        <v>2.1504000000000003</v>
      </c>
    </row>
    <row r="218" spans="1:9" ht="12.75" customHeight="1" x14ac:dyDescent="0.2">
      <c r="A218" s="2" t="s">
        <v>23</v>
      </c>
      <c r="B218" s="2">
        <v>3</v>
      </c>
      <c r="C218" s="2">
        <v>1953</v>
      </c>
      <c r="D218" s="2">
        <v>5</v>
      </c>
      <c r="E218" s="2">
        <v>33</v>
      </c>
      <c r="F218" s="2">
        <v>30</v>
      </c>
      <c r="G218" s="2">
        <v>30</v>
      </c>
      <c r="H218" s="2">
        <v>0</v>
      </c>
      <c r="I218" s="2">
        <v>2.1571200000000004</v>
      </c>
    </row>
    <row r="219" spans="1:9" ht="12.75" customHeight="1" x14ac:dyDescent="0.2">
      <c r="A219" s="2" t="s">
        <v>23</v>
      </c>
      <c r="B219" s="2">
        <v>3</v>
      </c>
      <c r="C219" s="2">
        <v>1953</v>
      </c>
      <c r="D219" s="2">
        <v>6</v>
      </c>
      <c r="E219" s="2">
        <v>33</v>
      </c>
      <c r="F219" s="2">
        <v>30</v>
      </c>
      <c r="G219" s="2">
        <v>30</v>
      </c>
      <c r="H219" s="2">
        <v>0</v>
      </c>
      <c r="I219" s="2">
        <v>2.2579199999999999</v>
      </c>
    </row>
    <row r="220" spans="1:9" ht="12.75" customHeight="1" x14ac:dyDescent="0.2">
      <c r="A220" s="2" t="s">
        <v>30</v>
      </c>
      <c r="B220" s="2">
        <v>3</v>
      </c>
      <c r="C220" s="2">
        <v>1954</v>
      </c>
      <c r="D220" s="2">
        <v>1</v>
      </c>
      <c r="E220" s="2">
        <v>0</v>
      </c>
      <c r="F220" s="2">
        <v>0</v>
      </c>
      <c r="G220" s="2">
        <v>0</v>
      </c>
      <c r="H220" s="2">
        <v>0</v>
      </c>
      <c r="I220" s="2">
        <v>1.008</v>
      </c>
    </row>
    <row r="221" spans="1:9" ht="12.75" customHeight="1" x14ac:dyDescent="0.2">
      <c r="A221" s="2" t="s">
        <v>30</v>
      </c>
      <c r="B221" s="2">
        <v>3</v>
      </c>
      <c r="C221" s="2">
        <v>1954</v>
      </c>
      <c r="D221" s="2">
        <v>2</v>
      </c>
      <c r="E221" s="2">
        <v>0</v>
      </c>
      <c r="F221" s="2">
        <v>0</v>
      </c>
      <c r="G221" s="2">
        <v>0</v>
      </c>
      <c r="H221" s="2">
        <v>0</v>
      </c>
      <c r="I221" s="2">
        <v>0.85343999999999998</v>
      </c>
    </row>
    <row r="222" spans="1:9" ht="12.75" customHeight="1" x14ac:dyDescent="0.2">
      <c r="A222" s="2" t="s">
        <v>30</v>
      </c>
      <c r="B222" s="2">
        <v>3</v>
      </c>
      <c r="C222" s="2">
        <v>1954</v>
      </c>
      <c r="D222" s="2">
        <v>3</v>
      </c>
      <c r="E222" s="2">
        <v>0</v>
      </c>
      <c r="F222" s="2">
        <v>30</v>
      </c>
      <c r="G222" s="2">
        <v>0</v>
      </c>
      <c r="H222" s="2">
        <v>0</v>
      </c>
      <c r="I222" s="2">
        <v>1.0483199999999999</v>
      </c>
    </row>
    <row r="223" spans="1:9" ht="12.75" customHeight="1" x14ac:dyDescent="0.2">
      <c r="A223" s="2" t="s">
        <v>30</v>
      </c>
      <c r="B223" s="2">
        <v>3</v>
      </c>
      <c r="C223" s="2">
        <v>1954</v>
      </c>
      <c r="D223" s="2">
        <v>4</v>
      </c>
      <c r="E223" s="2">
        <v>33</v>
      </c>
      <c r="F223" s="2">
        <v>30</v>
      </c>
      <c r="G223" s="2">
        <v>0</v>
      </c>
      <c r="H223" s="2">
        <v>0</v>
      </c>
      <c r="I223" s="2">
        <v>0.84</v>
      </c>
    </row>
    <row r="224" spans="1:9" ht="12.75" customHeight="1" x14ac:dyDescent="0.2">
      <c r="A224" s="2" t="s">
        <v>30</v>
      </c>
      <c r="B224" s="2">
        <v>3</v>
      </c>
      <c r="C224" s="2">
        <v>1954</v>
      </c>
      <c r="D224" s="2">
        <v>5</v>
      </c>
      <c r="E224" s="2">
        <v>33</v>
      </c>
      <c r="F224" s="2">
        <v>30</v>
      </c>
      <c r="G224" s="2">
        <v>30</v>
      </c>
      <c r="H224" s="2">
        <v>0</v>
      </c>
      <c r="I224" s="2">
        <v>1.0281600000000002</v>
      </c>
    </row>
    <row r="225" spans="1:9" ht="12.75" customHeight="1" x14ac:dyDescent="0.2">
      <c r="A225" s="2" t="s">
        <v>30</v>
      </c>
      <c r="B225" s="2">
        <v>3</v>
      </c>
      <c r="C225" s="2">
        <v>1954</v>
      </c>
      <c r="D225" s="2">
        <v>6</v>
      </c>
      <c r="E225" s="2">
        <v>33</v>
      </c>
      <c r="F225" s="2">
        <v>30</v>
      </c>
      <c r="G225" s="2">
        <v>30</v>
      </c>
      <c r="H225" s="2">
        <v>2</v>
      </c>
      <c r="I225" s="2">
        <v>1.1222399999999999</v>
      </c>
    </row>
    <row r="226" spans="1:9" ht="12.75" customHeight="1" x14ac:dyDescent="0.2">
      <c r="A226" s="2" t="s">
        <v>30</v>
      </c>
      <c r="B226" s="2">
        <v>3</v>
      </c>
      <c r="C226" s="2">
        <v>1955</v>
      </c>
      <c r="D226" s="2">
        <v>1</v>
      </c>
      <c r="E226" s="2">
        <v>120</v>
      </c>
      <c r="F226" s="2">
        <v>0</v>
      </c>
      <c r="G226" s="2">
        <v>0</v>
      </c>
      <c r="H226" s="2">
        <v>0</v>
      </c>
      <c r="I226" s="2">
        <v>0.22175999999999998</v>
      </c>
    </row>
    <row r="227" spans="1:9" ht="12.75" customHeight="1" x14ac:dyDescent="0.2">
      <c r="A227" s="2" t="s">
        <v>30</v>
      </c>
      <c r="B227" s="2">
        <v>3</v>
      </c>
      <c r="C227" s="2">
        <v>1955</v>
      </c>
      <c r="D227" s="2">
        <v>2</v>
      </c>
      <c r="E227" s="2">
        <v>0</v>
      </c>
      <c r="F227" s="2">
        <v>0</v>
      </c>
      <c r="G227" s="2">
        <v>0</v>
      </c>
      <c r="H227" s="2">
        <v>0</v>
      </c>
      <c r="I227" s="2">
        <v>0.52415999999999996</v>
      </c>
    </row>
    <row r="228" spans="1:9" ht="12.75" customHeight="1" x14ac:dyDescent="0.2">
      <c r="A228" s="2" t="s">
        <v>30</v>
      </c>
      <c r="B228" s="2">
        <v>3</v>
      </c>
      <c r="C228" s="2">
        <v>1955</v>
      </c>
      <c r="D228" s="2">
        <v>3</v>
      </c>
      <c r="E228" s="2">
        <v>0</v>
      </c>
      <c r="F228" s="2">
        <v>30</v>
      </c>
      <c r="G228" s="2">
        <v>0</v>
      </c>
      <c r="H228" s="2">
        <v>0</v>
      </c>
      <c r="I228" s="2">
        <v>0.53760000000000008</v>
      </c>
    </row>
    <row r="229" spans="1:9" ht="12.75" customHeight="1" x14ac:dyDescent="0.2">
      <c r="A229" s="2" t="s">
        <v>30</v>
      </c>
      <c r="B229" s="2">
        <v>3</v>
      </c>
      <c r="C229" s="2">
        <v>1955</v>
      </c>
      <c r="D229" s="2">
        <v>4</v>
      </c>
      <c r="E229" s="2">
        <v>33</v>
      </c>
      <c r="F229" s="2">
        <v>30</v>
      </c>
      <c r="G229" s="2">
        <v>0</v>
      </c>
      <c r="H229" s="2">
        <v>0</v>
      </c>
      <c r="I229" s="2">
        <v>0.36288000000000004</v>
      </c>
    </row>
    <row r="230" spans="1:9" ht="12.75" customHeight="1" x14ac:dyDescent="0.2">
      <c r="A230" s="2" t="s">
        <v>30</v>
      </c>
      <c r="B230" s="2">
        <v>3</v>
      </c>
      <c r="C230" s="2">
        <v>1955</v>
      </c>
      <c r="D230" s="2">
        <v>5</v>
      </c>
      <c r="E230" s="2">
        <v>33</v>
      </c>
      <c r="F230" s="2">
        <v>30</v>
      </c>
      <c r="G230" s="2">
        <v>30</v>
      </c>
      <c r="H230" s="2">
        <v>0</v>
      </c>
      <c r="I230" s="2">
        <v>0.16800000000000001</v>
      </c>
    </row>
    <row r="231" spans="1:9" ht="12.75" customHeight="1" x14ac:dyDescent="0.2">
      <c r="A231" s="2" t="s">
        <v>30</v>
      </c>
      <c r="B231" s="2">
        <v>3</v>
      </c>
      <c r="C231" s="2">
        <v>1955</v>
      </c>
      <c r="D231" s="2">
        <v>6</v>
      </c>
      <c r="E231" s="2">
        <v>33</v>
      </c>
      <c r="F231" s="2">
        <v>30</v>
      </c>
      <c r="G231" s="2">
        <v>30</v>
      </c>
      <c r="H231" s="2">
        <v>0</v>
      </c>
      <c r="I231" s="2">
        <v>0.43680000000000002</v>
      </c>
    </row>
    <row r="232" spans="1:9" ht="12.75" customHeight="1" x14ac:dyDescent="0.2">
      <c r="A232" s="2" t="s">
        <v>30</v>
      </c>
      <c r="B232" s="2">
        <v>3</v>
      </c>
      <c r="C232" s="2">
        <v>1956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0.82656000000000007</v>
      </c>
    </row>
    <row r="233" spans="1:9" ht="12.75" customHeight="1" x14ac:dyDescent="0.2">
      <c r="A233" s="2" t="s">
        <v>30</v>
      </c>
      <c r="B233" s="2">
        <v>3</v>
      </c>
      <c r="C233" s="2">
        <v>1956</v>
      </c>
      <c r="D233" s="2">
        <v>2</v>
      </c>
      <c r="E233" s="2">
        <v>0</v>
      </c>
      <c r="F233" s="2">
        <v>0</v>
      </c>
      <c r="G233" s="2">
        <v>0</v>
      </c>
      <c r="H233" s="2">
        <v>0</v>
      </c>
      <c r="I233" s="2">
        <v>1.3171200000000001</v>
      </c>
    </row>
    <row r="234" spans="1:9" ht="12.75" customHeight="1" x14ac:dyDescent="0.2">
      <c r="A234" s="2" t="s">
        <v>30</v>
      </c>
      <c r="B234" s="2">
        <v>3</v>
      </c>
      <c r="C234" s="2">
        <v>1956</v>
      </c>
      <c r="D234" s="2">
        <v>3</v>
      </c>
      <c r="E234" s="2">
        <v>0</v>
      </c>
      <c r="F234" s="2">
        <v>30</v>
      </c>
      <c r="G234" s="2">
        <v>0</v>
      </c>
      <c r="H234" s="2">
        <v>0</v>
      </c>
      <c r="I234" s="2">
        <v>1.2902400000000001</v>
      </c>
    </row>
    <row r="235" spans="1:9" ht="12.75" customHeight="1" x14ac:dyDescent="0.2">
      <c r="A235" s="2" t="s">
        <v>30</v>
      </c>
      <c r="B235" s="2">
        <v>3</v>
      </c>
      <c r="C235" s="2">
        <v>1956</v>
      </c>
      <c r="D235" s="2">
        <v>4</v>
      </c>
      <c r="E235" s="2">
        <v>33</v>
      </c>
      <c r="F235" s="2">
        <v>30</v>
      </c>
      <c r="G235" s="2">
        <v>0</v>
      </c>
      <c r="H235" s="2">
        <v>0</v>
      </c>
      <c r="I235" s="2">
        <v>1.0147200000000001</v>
      </c>
    </row>
    <row r="236" spans="1:9" ht="12.75" customHeight="1" x14ac:dyDescent="0.2">
      <c r="A236" s="2" t="s">
        <v>30</v>
      </c>
      <c r="B236" s="2">
        <v>3</v>
      </c>
      <c r="C236" s="2">
        <v>1956</v>
      </c>
      <c r="D236" s="2">
        <v>5</v>
      </c>
      <c r="E236" s="2">
        <v>33</v>
      </c>
      <c r="F236" s="2">
        <v>30</v>
      </c>
      <c r="G236" s="2">
        <v>30</v>
      </c>
      <c r="H236" s="2">
        <v>0</v>
      </c>
      <c r="I236" s="2">
        <v>1.0483199999999999</v>
      </c>
    </row>
    <row r="237" spans="1:9" ht="12.75" customHeight="1" x14ac:dyDescent="0.2">
      <c r="A237" s="2" t="s">
        <v>30</v>
      </c>
      <c r="B237" s="2">
        <v>3</v>
      </c>
      <c r="C237" s="2">
        <v>1956</v>
      </c>
      <c r="D237" s="2">
        <v>6</v>
      </c>
      <c r="E237" s="2">
        <v>33</v>
      </c>
      <c r="F237" s="2">
        <v>30</v>
      </c>
      <c r="G237" s="2">
        <v>30</v>
      </c>
      <c r="H237" s="2">
        <v>0</v>
      </c>
      <c r="I237" s="2">
        <v>1.03488</v>
      </c>
    </row>
    <row r="238" spans="1:9" ht="12.75" customHeight="1" x14ac:dyDescent="0.2">
      <c r="A238" s="2" t="s">
        <v>30</v>
      </c>
      <c r="B238" s="2">
        <v>3</v>
      </c>
      <c r="C238" s="2">
        <v>1957</v>
      </c>
      <c r="D238" s="2">
        <v>1</v>
      </c>
      <c r="E238" s="2">
        <v>0</v>
      </c>
      <c r="F238" s="2">
        <v>0</v>
      </c>
      <c r="G238" s="2">
        <v>0</v>
      </c>
      <c r="H238" s="2">
        <v>0</v>
      </c>
      <c r="I238" s="2">
        <v>1.3977600000000001</v>
      </c>
    </row>
    <row r="239" spans="1:9" ht="12.75" customHeight="1" x14ac:dyDescent="0.2">
      <c r="A239" s="2" t="s">
        <v>30</v>
      </c>
      <c r="B239" s="2">
        <v>3</v>
      </c>
      <c r="C239" s="2">
        <v>1957</v>
      </c>
      <c r="D239" s="2">
        <v>2</v>
      </c>
      <c r="E239" s="2">
        <v>0</v>
      </c>
      <c r="F239" s="2">
        <v>0</v>
      </c>
      <c r="G239" s="2">
        <v>0</v>
      </c>
      <c r="H239" s="2">
        <v>0</v>
      </c>
      <c r="I239" s="2">
        <v>0.89376000000000011</v>
      </c>
    </row>
    <row r="240" spans="1:9" ht="12.75" customHeight="1" x14ac:dyDescent="0.2">
      <c r="A240" s="2" t="s">
        <v>30</v>
      </c>
      <c r="B240" s="2">
        <v>3</v>
      </c>
      <c r="C240" s="2">
        <v>1957</v>
      </c>
      <c r="D240" s="2">
        <v>3</v>
      </c>
      <c r="E240" s="2">
        <v>0</v>
      </c>
      <c r="F240" s="2">
        <v>30</v>
      </c>
      <c r="G240" s="2">
        <v>0</v>
      </c>
      <c r="H240" s="2">
        <v>0</v>
      </c>
      <c r="I240" s="2">
        <v>1.0281600000000002</v>
      </c>
    </row>
    <row r="241" spans="1:9" ht="12.75" customHeight="1" x14ac:dyDescent="0.2">
      <c r="A241" s="2" t="s">
        <v>30</v>
      </c>
      <c r="B241" s="2">
        <v>3</v>
      </c>
      <c r="C241" s="2">
        <v>1957</v>
      </c>
      <c r="D241" s="2">
        <v>4</v>
      </c>
      <c r="E241" s="2">
        <v>33</v>
      </c>
      <c r="F241" s="2">
        <v>30</v>
      </c>
      <c r="G241" s="2">
        <v>0</v>
      </c>
      <c r="H241" s="2">
        <v>0</v>
      </c>
      <c r="I241" s="2">
        <v>1.06176</v>
      </c>
    </row>
    <row r="242" spans="1:9" ht="12.75" customHeight="1" x14ac:dyDescent="0.2">
      <c r="A242" s="2" t="s">
        <v>30</v>
      </c>
      <c r="B242" s="2">
        <v>3</v>
      </c>
      <c r="C242" s="2">
        <v>1957</v>
      </c>
      <c r="D242" s="2">
        <v>5</v>
      </c>
      <c r="E242" s="2">
        <v>33</v>
      </c>
      <c r="F242" s="2">
        <v>30</v>
      </c>
      <c r="G242" s="2">
        <v>30</v>
      </c>
      <c r="H242" s="2">
        <v>0</v>
      </c>
      <c r="I242" s="2">
        <v>1.1424000000000001</v>
      </c>
    </row>
    <row r="243" spans="1:9" ht="12.75" customHeight="1" x14ac:dyDescent="0.2">
      <c r="A243" s="2" t="s">
        <v>30</v>
      </c>
      <c r="B243" s="2">
        <v>3</v>
      </c>
      <c r="C243" s="2">
        <v>1957</v>
      </c>
      <c r="D243" s="2">
        <v>6</v>
      </c>
      <c r="E243" s="2">
        <v>33</v>
      </c>
      <c r="F243" s="2">
        <v>30</v>
      </c>
      <c r="G243" s="2">
        <v>30</v>
      </c>
      <c r="H243" s="2">
        <v>0</v>
      </c>
      <c r="I243" s="2">
        <v>0.94752000000000003</v>
      </c>
    </row>
    <row r="244" spans="1:9" ht="12.75" customHeight="1" x14ac:dyDescent="0.2">
      <c r="A244" s="2" t="s">
        <v>31</v>
      </c>
      <c r="B244" s="2">
        <v>4</v>
      </c>
      <c r="C244" s="2">
        <v>1958</v>
      </c>
      <c r="D244" s="2">
        <v>1</v>
      </c>
      <c r="E244" s="2">
        <v>0</v>
      </c>
      <c r="F244" s="2">
        <v>0</v>
      </c>
      <c r="G244" s="2">
        <v>0</v>
      </c>
      <c r="H244" s="2">
        <v>0</v>
      </c>
      <c r="I244" s="2">
        <v>2.52</v>
      </c>
    </row>
    <row r="245" spans="1:9" ht="12.75" customHeight="1" x14ac:dyDescent="0.2">
      <c r="A245" s="2" t="s">
        <v>31</v>
      </c>
      <c r="B245" s="2">
        <v>4</v>
      </c>
      <c r="C245" s="2">
        <v>1958</v>
      </c>
      <c r="D245" s="2">
        <v>2</v>
      </c>
      <c r="E245" s="2">
        <v>0</v>
      </c>
      <c r="F245" s="2">
        <v>0</v>
      </c>
      <c r="G245" s="2">
        <v>0</v>
      </c>
      <c r="H245" s="2">
        <v>0</v>
      </c>
      <c r="I245" s="2">
        <v>1.9286400000000001</v>
      </c>
    </row>
    <row r="246" spans="1:9" ht="12.75" customHeight="1" x14ac:dyDescent="0.2">
      <c r="A246" s="2" t="s">
        <v>31</v>
      </c>
      <c r="B246" s="2">
        <v>4</v>
      </c>
      <c r="C246" s="2">
        <v>1958</v>
      </c>
      <c r="D246" s="2">
        <v>3</v>
      </c>
      <c r="E246" s="2">
        <v>0</v>
      </c>
      <c r="F246" s="2">
        <v>30</v>
      </c>
      <c r="G246" s="2">
        <v>0</v>
      </c>
      <c r="H246" s="2">
        <v>0</v>
      </c>
      <c r="I246" s="2">
        <v>1.6262399999999999</v>
      </c>
    </row>
    <row r="247" spans="1:9" ht="12.75" customHeight="1" x14ac:dyDescent="0.2">
      <c r="A247" s="2" t="s">
        <v>31</v>
      </c>
      <c r="B247" s="2">
        <v>4</v>
      </c>
      <c r="C247" s="2">
        <v>1958</v>
      </c>
      <c r="D247" s="2">
        <v>4</v>
      </c>
      <c r="E247" s="2">
        <v>33</v>
      </c>
      <c r="F247" s="2">
        <v>30</v>
      </c>
      <c r="G247" s="2">
        <v>0</v>
      </c>
      <c r="H247" s="2">
        <v>0</v>
      </c>
      <c r="I247" s="2">
        <v>2.4796799999999997</v>
      </c>
    </row>
    <row r="248" spans="1:9" ht="12.75" customHeight="1" x14ac:dyDescent="0.2">
      <c r="A248" s="2" t="s">
        <v>31</v>
      </c>
      <c r="B248" s="2">
        <v>4</v>
      </c>
      <c r="C248" s="2">
        <v>1958</v>
      </c>
      <c r="D248" s="2">
        <v>5</v>
      </c>
      <c r="E248" s="2">
        <v>33</v>
      </c>
      <c r="F248" s="2">
        <v>30</v>
      </c>
      <c r="G248" s="2">
        <v>30</v>
      </c>
      <c r="H248" s="2">
        <v>0</v>
      </c>
      <c r="I248" s="2">
        <v>2.3990400000000003</v>
      </c>
    </row>
    <row r="249" spans="1:9" ht="12.75" customHeight="1" x14ac:dyDescent="0.2">
      <c r="A249" s="2" t="s">
        <v>31</v>
      </c>
      <c r="B249" s="2">
        <v>4</v>
      </c>
      <c r="C249" s="2">
        <v>1958</v>
      </c>
      <c r="D249" s="2">
        <v>6</v>
      </c>
      <c r="E249" s="2">
        <v>33</v>
      </c>
      <c r="F249" s="2">
        <v>30</v>
      </c>
      <c r="G249" s="2">
        <v>30</v>
      </c>
      <c r="H249" s="2">
        <v>0</v>
      </c>
      <c r="I249" s="2">
        <v>2.52</v>
      </c>
    </row>
    <row r="250" spans="1:9" ht="12.75" customHeight="1" x14ac:dyDescent="0.2">
      <c r="A250" s="2" t="s">
        <v>31</v>
      </c>
      <c r="B250" s="2">
        <v>4</v>
      </c>
      <c r="C250" s="2">
        <v>1959</v>
      </c>
      <c r="D250" s="2">
        <v>1</v>
      </c>
      <c r="E250" s="2">
        <v>120</v>
      </c>
      <c r="F250" s="2">
        <v>0</v>
      </c>
      <c r="G250" s="2">
        <v>0</v>
      </c>
      <c r="H250" s="2">
        <v>0</v>
      </c>
      <c r="I250" s="2">
        <v>2.9904000000000002</v>
      </c>
    </row>
    <row r="251" spans="1:9" ht="12.75" customHeight="1" x14ac:dyDescent="0.2">
      <c r="A251" s="2" t="s">
        <v>31</v>
      </c>
      <c r="B251" s="2">
        <v>4</v>
      </c>
      <c r="C251" s="2">
        <v>1959</v>
      </c>
      <c r="D251" s="2">
        <v>2</v>
      </c>
      <c r="E251" s="2">
        <v>0</v>
      </c>
      <c r="F251" s="2">
        <v>0</v>
      </c>
      <c r="G251" s="2">
        <v>0</v>
      </c>
      <c r="H251" s="2">
        <v>0</v>
      </c>
      <c r="I251" s="2">
        <v>1.8883200000000002</v>
      </c>
    </row>
    <row r="252" spans="1:9" ht="12.75" customHeight="1" x14ac:dyDescent="0.2">
      <c r="A252" s="2" t="s">
        <v>31</v>
      </c>
      <c r="B252" s="2">
        <v>4</v>
      </c>
      <c r="C252" s="2">
        <v>1959</v>
      </c>
      <c r="D252" s="2">
        <v>3</v>
      </c>
      <c r="E252" s="2">
        <v>0</v>
      </c>
      <c r="F252" s="2">
        <v>30</v>
      </c>
      <c r="G252" s="2">
        <v>0</v>
      </c>
      <c r="H252" s="2">
        <v>0</v>
      </c>
      <c r="I252" s="2">
        <v>1.8144</v>
      </c>
    </row>
    <row r="253" spans="1:9" ht="12.75" customHeight="1" x14ac:dyDescent="0.2">
      <c r="A253" s="2" t="s">
        <v>31</v>
      </c>
      <c r="B253" s="2">
        <v>4</v>
      </c>
      <c r="C253" s="2">
        <v>1959</v>
      </c>
      <c r="D253" s="2">
        <v>4</v>
      </c>
      <c r="E253" s="2">
        <v>33</v>
      </c>
      <c r="F253" s="2">
        <v>30</v>
      </c>
      <c r="G253" s="2">
        <v>0</v>
      </c>
      <c r="H253" s="2">
        <v>0</v>
      </c>
      <c r="I253" s="2">
        <v>2.6543999999999999</v>
      </c>
    </row>
    <row r="254" spans="1:9" ht="12.75" customHeight="1" x14ac:dyDescent="0.2">
      <c r="A254" s="2" t="s">
        <v>31</v>
      </c>
      <c r="B254" s="2">
        <v>4</v>
      </c>
      <c r="C254" s="2">
        <v>1959</v>
      </c>
      <c r="D254" s="2">
        <v>5</v>
      </c>
      <c r="E254" s="2">
        <v>33</v>
      </c>
      <c r="F254" s="2">
        <v>30</v>
      </c>
      <c r="G254" s="2">
        <v>30</v>
      </c>
      <c r="H254" s="2">
        <v>0</v>
      </c>
      <c r="I254" s="2">
        <v>2.6476799999999998</v>
      </c>
    </row>
    <row r="255" spans="1:9" ht="12.75" customHeight="1" x14ac:dyDescent="0.2">
      <c r="A255" s="2" t="s">
        <v>31</v>
      </c>
      <c r="B255" s="2">
        <v>4</v>
      </c>
      <c r="C255" s="2">
        <v>1959</v>
      </c>
      <c r="D255" s="2">
        <v>6</v>
      </c>
      <c r="E255" s="2">
        <v>33</v>
      </c>
      <c r="F255" s="2">
        <v>30</v>
      </c>
      <c r="G255" s="2">
        <v>30</v>
      </c>
      <c r="H255" s="2">
        <v>0</v>
      </c>
      <c r="I255" s="2">
        <v>2.8895999999999997</v>
      </c>
    </row>
    <row r="256" spans="1:9" ht="12.75" customHeight="1" x14ac:dyDescent="0.2">
      <c r="A256" s="2" t="s">
        <v>31</v>
      </c>
      <c r="B256" s="2">
        <v>4</v>
      </c>
      <c r="C256" s="2">
        <v>1960</v>
      </c>
      <c r="D256" s="2">
        <v>1</v>
      </c>
      <c r="E256" s="2">
        <v>0</v>
      </c>
      <c r="F256" s="2">
        <v>0</v>
      </c>
      <c r="G256" s="2">
        <v>0</v>
      </c>
      <c r="H256" s="2">
        <v>0</v>
      </c>
      <c r="I256" s="2">
        <v>1.4716800000000001</v>
      </c>
    </row>
    <row r="257" spans="1:9" ht="12.75" customHeight="1" x14ac:dyDescent="0.2">
      <c r="A257" s="2" t="s">
        <v>31</v>
      </c>
      <c r="B257" s="2">
        <v>4</v>
      </c>
      <c r="C257" s="2">
        <v>1960</v>
      </c>
      <c r="D257" s="2">
        <v>2</v>
      </c>
      <c r="E257" s="2">
        <v>0</v>
      </c>
      <c r="F257" s="2">
        <v>0</v>
      </c>
      <c r="G257" s="2">
        <v>0</v>
      </c>
      <c r="H257" s="2">
        <v>0</v>
      </c>
      <c r="I257" s="2">
        <v>0.77280000000000004</v>
      </c>
    </row>
    <row r="258" spans="1:9" ht="12.75" customHeight="1" x14ac:dyDescent="0.2">
      <c r="A258" s="2" t="s">
        <v>31</v>
      </c>
      <c r="B258" s="2">
        <v>4</v>
      </c>
      <c r="C258" s="2">
        <v>1960</v>
      </c>
      <c r="D258" s="2">
        <v>3</v>
      </c>
      <c r="E258" s="2">
        <v>0</v>
      </c>
      <c r="F258" s="2">
        <v>30</v>
      </c>
      <c r="G258" s="2">
        <v>0</v>
      </c>
      <c r="H258" s="2">
        <v>0</v>
      </c>
      <c r="I258" s="2">
        <v>2.0025600000000003</v>
      </c>
    </row>
    <row r="259" spans="1:9" ht="12.75" customHeight="1" x14ac:dyDescent="0.2">
      <c r="A259" s="2" t="s">
        <v>31</v>
      </c>
      <c r="B259" s="2">
        <v>4</v>
      </c>
      <c r="C259" s="2">
        <v>1960</v>
      </c>
      <c r="D259" s="2">
        <v>4</v>
      </c>
      <c r="E259" s="2">
        <v>33</v>
      </c>
      <c r="F259" s="2">
        <v>30</v>
      </c>
      <c r="G259" s="2">
        <v>0</v>
      </c>
      <c r="H259" s="2">
        <v>0</v>
      </c>
      <c r="I259" s="2">
        <v>2.2848000000000002</v>
      </c>
    </row>
    <row r="260" spans="1:9" ht="12.75" customHeight="1" x14ac:dyDescent="0.2">
      <c r="A260" s="2" t="s">
        <v>31</v>
      </c>
      <c r="B260" s="2">
        <v>4</v>
      </c>
      <c r="C260" s="2">
        <v>1960</v>
      </c>
      <c r="D260" s="2">
        <v>5</v>
      </c>
      <c r="E260" s="2">
        <v>33</v>
      </c>
      <c r="F260" s="2">
        <v>30</v>
      </c>
      <c r="G260" s="2">
        <v>30</v>
      </c>
      <c r="H260" s="2">
        <v>0</v>
      </c>
      <c r="I260" s="2">
        <v>2.3654400000000004</v>
      </c>
    </row>
    <row r="261" spans="1:9" ht="12.75" customHeight="1" x14ac:dyDescent="0.2">
      <c r="A261" s="2" t="s">
        <v>31</v>
      </c>
      <c r="B261" s="2">
        <v>4</v>
      </c>
      <c r="C261" s="2">
        <v>1960</v>
      </c>
      <c r="D261" s="2">
        <v>6</v>
      </c>
      <c r="E261" s="2">
        <v>33</v>
      </c>
      <c r="F261" s="2">
        <v>30</v>
      </c>
      <c r="G261" s="2">
        <v>30</v>
      </c>
      <c r="H261" s="2">
        <v>0</v>
      </c>
      <c r="I261" s="2">
        <v>2.27136</v>
      </c>
    </row>
    <row r="262" spans="1:9" ht="12.75" customHeight="1" x14ac:dyDescent="0.2">
      <c r="A262" s="2" t="s">
        <v>31</v>
      </c>
      <c r="B262" s="2">
        <v>4</v>
      </c>
      <c r="C262" s="2">
        <v>1961</v>
      </c>
      <c r="D262" s="2">
        <v>1</v>
      </c>
      <c r="E262" s="2">
        <v>0</v>
      </c>
      <c r="F262" s="2">
        <v>0</v>
      </c>
      <c r="G262" s="2">
        <v>0</v>
      </c>
      <c r="H262" s="2">
        <v>0</v>
      </c>
      <c r="I262" s="2">
        <v>2.2579199999999999</v>
      </c>
    </row>
    <row r="263" spans="1:9" ht="12.75" customHeight="1" x14ac:dyDescent="0.2">
      <c r="A263" s="2" t="s">
        <v>31</v>
      </c>
      <c r="B263" s="2">
        <v>4</v>
      </c>
      <c r="C263" s="2">
        <v>1961</v>
      </c>
      <c r="D263" s="2">
        <v>2</v>
      </c>
      <c r="E263" s="2">
        <v>0</v>
      </c>
      <c r="F263" s="2">
        <v>0</v>
      </c>
      <c r="G263" s="2">
        <v>0</v>
      </c>
      <c r="H263" s="2">
        <v>0</v>
      </c>
      <c r="I263" s="2">
        <v>0.7056</v>
      </c>
    </row>
    <row r="264" spans="1:9" ht="12.75" customHeight="1" x14ac:dyDescent="0.2">
      <c r="A264" s="2" t="s">
        <v>31</v>
      </c>
      <c r="B264" s="2">
        <v>4</v>
      </c>
      <c r="C264" s="2">
        <v>1961</v>
      </c>
      <c r="D264" s="2">
        <v>3</v>
      </c>
      <c r="E264" s="2">
        <v>0</v>
      </c>
      <c r="F264" s="2">
        <v>30</v>
      </c>
      <c r="G264" s="2">
        <v>0</v>
      </c>
      <c r="H264" s="2">
        <v>0</v>
      </c>
      <c r="I264" s="2">
        <v>1.1759999999999999</v>
      </c>
    </row>
    <row r="265" spans="1:9" ht="12.75" customHeight="1" x14ac:dyDescent="0.2">
      <c r="A265" s="2" t="s">
        <v>31</v>
      </c>
      <c r="B265" s="2">
        <v>4</v>
      </c>
      <c r="C265" s="2">
        <v>1961</v>
      </c>
      <c r="D265" s="2">
        <v>4</v>
      </c>
      <c r="E265" s="2">
        <v>33</v>
      </c>
      <c r="F265" s="2">
        <v>30</v>
      </c>
      <c r="G265" s="2">
        <v>0</v>
      </c>
      <c r="H265" s="2">
        <v>0</v>
      </c>
      <c r="I265" s="2">
        <v>1.7539200000000001</v>
      </c>
    </row>
    <row r="266" spans="1:9" ht="12.75" customHeight="1" x14ac:dyDescent="0.2">
      <c r="A266" s="2" t="s">
        <v>31</v>
      </c>
      <c r="B266" s="2">
        <v>4</v>
      </c>
      <c r="C266" s="2">
        <v>1961</v>
      </c>
      <c r="D266" s="2">
        <v>5</v>
      </c>
      <c r="E266" s="2">
        <v>33</v>
      </c>
      <c r="F266" s="2">
        <v>30</v>
      </c>
      <c r="G266" s="2">
        <v>30</v>
      </c>
      <c r="H266" s="2">
        <v>0</v>
      </c>
      <c r="I266" s="2">
        <v>1.8547200000000001</v>
      </c>
    </row>
    <row r="267" spans="1:9" ht="12.75" customHeight="1" x14ac:dyDescent="0.2">
      <c r="A267" s="2" t="s">
        <v>31</v>
      </c>
      <c r="B267" s="2">
        <v>4</v>
      </c>
      <c r="C267" s="2">
        <v>1961</v>
      </c>
      <c r="D267" s="2">
        <v>6</v>
      </c>
      <c r="E267" s="2">
        <v>33</v>
      </c>
      <c r="F267" s="2">
        <v>30</v>
      </c>
      <c r="G267" s="2">
        <v>30</v>
      </c>
      <c r="H267" s="2">
        <v>0</v>
      </c>
      <c r="I267" s="2">
        <v>1.96896</v>
      </c>
    </row>
    <row r="268" spans="1:9" ht="12.75" customHeight="1" x14ac:dyDescent="0.2">
      <c r="A268" s="2" t="s">
        <v>31</v>
      </c>
      <c r="B268" s="2">
        <v>4</v>
      </c>
      <c r="C268" s="2">
        <v>1962</v>
      </c>
      <c r="D268" s="2">
        <v>1</v>
      </c>
      <c r="E268" s="2">
        <v>0</v>
      </c>
      <c r="F268" s="2">
        <v>0</v>
      </c>
      <c r="G268" s="2">
        <v>0</v>
      </c>
      <c r="H268" s="2">
        <v>0</v>
      </c>
      <c r="I268" s="2">
        <v>1.6531200000000001</v>
      </c>
    </row>
    <row r="269" spans="1:9" ht="12.75" customHeight="1" x14ac:dyDescent="0.2">
      <c r="A269" s="2" t="s">
        <v>31</v>
      </c>
      <c r="B269" s="2">
        <v>4</v>
      </c>
      <c r="C269" s="2">
        <v>1962</v>
      </c>
      <c r="D269" s="2">
        <v>2</v>
      </c>
      <c r="E269" s="2">
        <v>0</v>
      </c>
      <c r="F269" s="2">
        <v>0</v>
      </c>
      <c r="G269" s="2">
        <v>0</v>
      </c>
      <c r="H269" s="2">
        <v>0</v>
      </c>
      <c r="I269" s="2">
        <v>0.94752000000000003</v>
      </c>
    </row>
    <row r="270" spans="1:9" ht="12.75" customHeight="1" x14ac:dyDescent="0.2">
      <c r="A270" s="2" t="s">
        <v>31</v>
      </c>
      <c r="B270" s="2">
        <v>4</v>
      </c>
      <c r="C270" s="2">
        <v>1962</v>
      </c>
      <c r="D270" s="2">
        <v>3</v>
      </c>
      <c r="E270" s="2">
        <v>0</v>
      </c>
      <c r="F270" s="2">
        <v>30</v>
      </c>
      <c r="G270" s="2">
        <v>0</v>
      </c>
      <c r="H270" s="2">
        <v>0</v>
      </c>
      <c r="I270" s="2">
        <v>1.2700799999999999</v>
      </c>
    </row>
    <row r="271" spans="1:9" ht="12.75" customHeight="1" x14ac:dyDescent="0.2">
      <c r="A271" s="2" t="s">
        <v>31</v>
      </c>
      <c r="B271" s="2">
        <v>4</v>
      </c>
      <c r="C271" s="2">
        <v>1962</v>
      </c>
      <c r="D271" s="2">
        <v>4</v>
      </c>
      <c r="E271" s="2">
        <v>33</v>
      </c>
      <c r="F271" s="2">
        <v>30</v>
      </c>
      <c r="G271" s="2">
        <v>0</v>
      </c>
      <c r="H271" s="2">
        <v>0</v>
      </c>
      <c r="I271" s="2">
        <v>1.9152</v>
      </c>
    </row>
    <row r="272" spans="1:9" ht="12.75" customHeight="1" x14ac:dyDescent="0.2">
      <c r="A272" s="2" t="s">
        <v>31</v>
      </c>
      <c r="B272" s="2">
        <v>4</v>
      </c>
      <c r="C272" s="2">
        <v>1962</v>
      </c>
      <c r="D272" s="2">
        <v>5</v>
      </c>
      <c r="E272" s="2">
        <v>33</v>
      </c>
      <c r="F272" s="2">
        <v>30</v>
      </c>
      <c r="G272" s="2">
        <v>30</v>
      </c>
      <c r="H272" s="2">
        <v>0</v>
      </c>
      <c r="I272" s="2">
        <v>1.8144</v>
      </c>
    </row>
    <row r="273" spans="1:9" ht="12.75" customHeight="1" x14ac:dyDescent="0.2">
      <c r="A273" s="2" t="s">
        <v>31</v>
      </c>
      <c r="B273" s="2">
        <v>4</v>
      </c>
      <c r="C273" s="2">
        <v>1962</v>
      </c>
      <c r="D273" s="2">
        <v>6</v>
      </c>
      <c r="E273" s="2">
        <v>33</v>
      </c>
      <c r="F273" s="2">
        <v>30</v>
      </c>
      <c r="G273" s="2">
        <v>30</v>
      </c>
      <c r="H273" s="2">
        <v>0</v>
      </c>
      <c r="I273" s="2">
        <v>2.0563200000000004</v>
      </c>
    </row>
    <row r="274" spans="1:9" ht="12.75" customHeight="1" x14ac:dyDescent="0.2">
      <c r="A274" s="2" t="s">
        <v>31</v>
      </c>
      <c r="B274" s="2">
        <v>4</v>
      </c>
      <c r="C274" s="2">
        <v>1963</v>
      </c>
      <c r="D274" s="2">
        <v>1</v>
      </c>
      <c r="E274" s="2">
        <v>120</v>
      </c>
      <c r="F274" s="2">
        <v>0</v>
      </c>
      <c r="G274" s="2">
        <v>0</v>
      </c>
      <c r="H274" s="2">
        <v>0</v>
      </c>
      <c r="I274" s="2">
        <v>2.5468800000000003</v>
      </c>
    </row>
    <row r="275" spans="1:9" ht="12.75" customHeight="1" x14ac:dyDescent="0.2">
      <c r="A275" s="2" t="s">
        <v>31</v>
      </c>
      <c r="B275" s="2">
        <v>4</v>
      </c>
      <c r="C275" s="2">
        <v>1963</v>
      </c>
      <c r="D275" s="2">
        <v>2</v>
      </c>
      <c r="E275" s="2">
        <v>0</v>
      </c>
      <c r="F275" s="2">
        <v>0</v>
      </c>
      <c r="G275" s="2">
        <v>0</v>
      </c>
      <c r="H275" s="2">
        <v>0</v>
      </c>
      <c r="I275" s="2">
        <v>1.8547200000000001</v>
      </c>
    </row>
    <row r="276" spans="1:9" ht="12.75" customHeight="1" x14ac:dyDescent="0.2">
      <c r="A276" s="2" t="s">
        <v>31</v>
      </c>
      <c r="B276" s="2">
        <v>4</v>
      </c>
      <c r="C276" s="2">
        <v>1963</v>
      </c>
      <c r="D276" s="2">
        <v>3</v>
      </c>
      <c r="E276" s="2">
        <v>0</v>
      </c>
      <c r="F276" s="2">
        <v>30</v>
      </c>
      <c r="G276" s="2">
        <v>0</v>
      </c>
      <c r="H276" s="2">
        <v>0</v>
      </c>
      <c r="I276" s="2">
        <v>1.5254400000000001</v>
      </c>
    </row>
    <row r="277" spans="1:9" ht="12.75" customHeight="1" x14ac:dyDescent="0.2">
      <c r="A277" s="2" t="s">
        <v>31</v>
      </c>
      <c r="B277" s="2">
        <v>4</v>
      </c>
      <c r="C277" s="2">
        <v>1963</v>
      </c>
      <c r="D277" s="2">
        <v>4</v>
      </c>
      <c r="E277" s="2">
        <v>33</v>
      </c>
      <c r="F277" s="2">
        <v>30</v>
      </c>
      <c r="G277" s="2">
        <v>0</v>
      </c>
      <c r="H277" s="2">
        <v>0</v>
      </c>
      <c r="I277" s="2">
        <v>2.7888000000000002</v>
      </c>
    </row>
    <row r="278" spans="1:9" ht="12.75" customHeight="1" x14ac:dyDescent="0.2">
      <c r="A278" s="2" t="s">
        <v>31</v>
      </c>
      <c r="B278" s="2">
        <v>4</v>
      </c>
      <c r="C278" s="2">
        <v>1963</v>
      </c>
      <c r="D278" s="2">
        <v>5</v>
      </c>
      <c r="E278" s="2">
        <v>33</v>
      </c>
      <c r="F278" s="2">
        <v>30</v>
      </c>
      <c r="G278" s="2">
        <v>30</v>
      </c>
      <c r="H278" s="2">
        <v>0</v>
      </c>
      <c r="I278" s="2">
        <v>2.17056</v>
      </c>
    </row>
    <row r="279" spans="1:9" ht="12.75" customHeight="1" x14ac:dyDescent="0.2">
      <c r="A279" s="2" t="s">
        <v>31</v>
      </c>
      <c r="B279" s="2">
        <v>4</v>
      </c>
      <c r="C279" s="2">
        <v>1963</v>
      </c>
      <c r="D279" s="2">
        <v>6</v>
      </c>
      <c r="E279" s="2">
        <v>33</v>
      </c>
      <c r="F279" s="2">
        <v>30</v>
      </c>
      <c r="G279" s="2">
        <v>30</v>
      </c>
      <c r="H279" s="2">
        <v>0</v>
      </c>
      <c r="I279" s="2">
        <v>2.9635200000000004</v>
      </c>
    </row>
    <row r="280" spans="1:9" ht="12.75" customHeight="1" x14ac:dyDescent="0.2">
      <c r="A280" s="2" t="s">
        <v>36</v>
      </c>
      <c r="B280" s="2">
        <v>4</v>
      </c>
      <c r="C280" s="2">
        <v>1964</v>
      </c>
      <c r="D280" s="2">
        <v>1</v>
      </c>
      <c r="E280" s="2">
        <v>0</v>
      </c>
      <c r="F280" s="2">
        <v>0</v>
      </c>
      <c r="G280" s="2">
        <v>0</v>
      </c>
      <c r="H280" s="2">
        <v>0</v>
      </c>
      <c r="I280" s="2">
        <v>0.67871999999999999</v>
      </c>
    </row>
    <row r="281" spans="1:9" ht="12.75" customHeight="1" x14ac:dyDescent="0.2">
      <c r="A281" s="2" t="s">
        <v>36</v>
      </c>
      <c r="B281" s="2">
        <v>4</v>
      </c>
      <c r="C281" s="2">
        <v>1964</v>
      </c>
      <c r="D281" s="2">
        <v>2</v>
      </c>
      <c r="E281" s="2">
        <v>0</v>
      </c>
      <c r="F281" s="2">
        <v>0</v>
      </c>
      <c r="G281" s="2">
        <v>0</v>
      </c>
      <c r="H281" s="2">
        <v>0</v>
      </c>
      <c r="I281" s="2">
        <v>0.40320000000000006</v>
      </c>
    </row>
    <row r="282" spans="1:9" ht="12.75" customHeight="1" x14ac:dyDescent="0.2">
      <c r="A282" s="2" t="s">
        <v>36</v>
      </c>
      <c r="B282" s="2">
        <v>4</v>
      </c>
      <c r="C282" s="2">
        <v>1964</v>
      </c>
      <c r="D282" s="2">
        <v>3</v>
      </c>
      <c r="E282" s="2">
        <v>0</v>
      </c>
      <c r="F282" s="2">
        <v>30</v>
      </c>
      <c r="G282" s="2">
        <v>0</v>
      </c>
      <c r="H282" s="2">
        <v>0</v>
      </c>
      <c r="I282" s="2">
        <v>1.1424000000000001</v>
      </c>
    </row>
    <row r="283" spans="1:9" ht="12.75" customHeight="1" x14ac:dyDescent="0.2">
      <c r="A283" s="2" t="s">
        <v>36</v>
      </c>
      <c r="B283" s="2">
        <v>4</v>
      </c>
      <c r="C283" s="2">
        <v>1964</v>
      </c>
      <c r="D283" s="2">
        <v>4</v>
      </c>
      <c r="E283" s="2">
        <v>33</v>
      </c>
      <c r="F283" s="2">
        <v>30</v>
      </c>
      <c r="G283" s="2">
        <v>0</v>
      </c>
      <c r="H283" s="2">
        <v>0</v>
      </c>
      <c r="I283" s="2">
        <v>1.3910400000000001</v>
      </c>
    </row>
    <row r="284" spans="1:9" ht="12.75" customHeight="1" x14ac:dyDescent="0.2">
      <c r="A284" s="2" t="s">
        <v>36</v>
      </c>
      <c r="B284" s="2">
        <v>4</v>
      </c>
      <c r="C284" s="2">
        <v>1964</v>
      </c>
      <c r="D284" s="2">
        <v>5</v>
      </c>
      <c r="E284" s="2">
        <v>33</v>
      </c>
      <c r="F284" s="2">
        <v>30</v>
      </c>
      <c r="G284" s="2">
        <v>30</v>
      </c>
      <c r="H284" s="2">
        <v>0</v>
      </c>
      <c r="I284" s="2">
        <v>1.4918399999999998</v>
      </c>
    </row>
    <row r="285" spans="1:9" ht="12.75" customHeight="1" x14ac:dyDescent="0.2">
      <c r="A285" s="2" t="s">
        <v>36</v>
      </c>
      <c r="B285" s="2">
        <v>4</v>
      </c>
      <c r="C285" s="2">
        <v>1964</v>
      </c>
      <c r="D285" s="2">
        <v>6</v>
      </c>
      <c r="E285" s="2">
        <v>33</v>
      </c>
      <c r="F285" s="2">
        <v>30</v>
      </c>
      <c r="G285" s="2">
        <v>30</v>
      </c>
      <c r="H285" s="2">
        <v>0</v>
      </c>
      <c r="I285" s="2">
        <v>1.5791999999999999</v>
      </c>
    </row>
    <row r="286" spans="1:9" ht="12.75" customHeight="1" x14ac:dyDescent="0.2">
      <c r="A286" s="2" t="s">
        <v>36</v>
      </c>
      <c r="B286" s="2">
        <v>4</v>
      </c>
      <c r="C286" s="2">
        <v>1965</v>
      </c>
      <c r="D286" s="2">
        <v>1</v>
      </c>
      <c r="E286" s="2">
        <v>0</v>
      </c>
      <c r="F286" s="2">
        <v>0</v>
      </c>
      <c r="G286" s="2">
        <v>0</v>
      </c>
      <c r="H286" s="2">
        <v>0</v>
      </c>
      <c r="I286" s="2">
        <v>2.7014400000000007</v>
      </c>
    </row>
    <row r="287" spans="1:9" ht="12.75" customHeight="1" x14ac:dyDescent="0.2">
      <c r="A287" s="2" t="s">
        <v>36</v>
      </c>
      <c r="B287" s="2">
        <v>4</v>
      </c>
      <c r="C287" s="2">
        <v>1965</v>
      </c>
      <c r="D287" s="2">
        <v>2</v>
      </c>
      <c r="E287" s="2">
        <v>0</v>
      </c>
      <c r="F287" s="2">
        <v>0</v>
      </c>
      <c r="G287" s="2">
        <v>0</v>
      </c>
      <c r="H287" s="2">
        <v>0</v>
      </c>
      <c r="I287" s="2">
        <v>1.7337600000000002</v>
      </c>
    </row>
    <row r="288" spans="1:9" ht="12.75" customHeight="1" x14ac:dyDescent="0.2">
      <c r="A288" s="2" t="s">
        <v>36</v>
      </c>
      <c r="B288" s="2">
        <v>4</v>
      </c>
      <c r="C288" s="2">
        <v>1965</v>
      </c>
      <c r="D288" s="2">
        <v>3</v>
      </c>
      <c r="E288" s="2">
        <v>0</v>
      </c>
      <c r="F288" s="2">
        <v>30</v>
      </c>
      <c r="G288" s="2">
        <v>0</v>
      </c>
      <c r="H288" s="2">
        <v>0</v>
      </c>
      <c r="I288" s="2">
        <v>1.7337600000000002</v>
      </c>
    </row>
    <row r="289" spans="1:9" ht="12.75" customHeight="1" x14ac:dyDescent="0.2">
      <c r="A289" s="2" t="s">
        <v>36</v>
      </c>
      <c r="B289" s="2">
        <v>4</v>
      </c>
      <c r="C289" s="2">
        <v>1965</v>
      </c>
      <c r="D289" s="2">
        <v>4</v>
      </c>
      <c r="E289" s="2">
        <v>33</v>
      </c>
      <c r="F289" s="2">
        <v>30</v>
      </c>
      <c r="G289" s="2">
        <v>0</v>
      </c>
      <c r="H289" s="2">
        <v>0</v>
      </c>
      <c r="I289" s="2">
        <v>2.06304</v>
      </c>
    </row>
    <row r="290" spans="1:9" ht="12.75" customHeight="1" x14ac:dyDescent="0.2">
      <c r="A290" s="2" t="s">
        <v>36</v>
      </c>
      <c r="B290" s="2">
        <v>4</v>
      </c>
      <c r="C290" s="2">
        <v>1965</v>
      </c>
      <c r="D290" s="2">
        <v>5</v>
      </c>
      <c r="E290" s="2">
        <v>33</v>
      </c>
      <c r="F290" s="2">
        <v>30</v>
      </c>
      <c r="G290" s="2">
        <v>30</v>
      </c>
      <c r="H290" s="2">
        <v>0</v>
      </c>
      <c r="I290" s="2">
        <v>2.00928</v>
      </c>
    </row>
    <row r="291" spans="1:9" ht="12.75" customHeight="1" x14ac:dyDescent="0.2">
      <c r="A291" s="2" t="s">
        <v>36</v>
      </c>
      <c r="B291" s="2">
        <v>4</v>
      </c>
      <c r="C291" s="2">
        <v>1965</v>
      </c>
      <c r="D291" s="2">
        <v>6</v>
      </c>
      <c r="E291" s="2">
        <v>33</v>
      </c>
      <c r="F291" s="2">
        <v>30</v>
      </c>
      <c r="G291" s="2">
        <v>30</v>
      </c>
      <c r="H291" s="2">
        <v>0</v>
      </c>
      <c r="I291" s="2">
        <v>2.5939200000000002</v>
      </c>
    </row>
    <row r="292" spans="1:9" ht="12.75" customHeight="1" x14ac:dyDescent="0.2">
      <c r="A292" s="2" t="s">
        <v>36</v>
      </c>
      <c r="B292" s="2">
        <v>4</v>
      </c>
      <c r="C292" s="2">
        <v>1966</v>
      </c>
      <c r="D292" s="2">
        <v>1</v>
      </c>
      <c r="E292" s="2">
        <v>0</v>
      </c>
      <c r="F292" s="2">
        <v>0</v>
      </c>
      <c r="G292" s="2">
        <v>0</v>
      </c>
      <c r="H292" s="2">
        <v>0</v>
      </c>
      <c r="I292" s="2">
        <v>2.4931200000000002</v>
      </c>
    </row>
    <row r="293" spans="1:9" ht="12.75" customHeight="1" x14ac:dyDescent="0.2">
      <c r="A293" s="2" t="s">
        <v>36</v>
      </c>
      <c r="B293" s="2">
        <v>4</v>
      </c>
      <c r="C293" s="2">
        <v>1966</v>
      </c>
      <c r="D293" s="2">
        <v>2</v>
      </c>
      <c r="E293" s="2">
        <v>0</v>
      </c>
      <c r="F293" s="2">
        <v>0</v>
      </c>
      <c r="G293" s="2">
        <v>0</v>
      </c>
      <c r="H293" s="2">
        <v>0</v>
      </c>
      <c r="I293" s="2">
        <v>1.9958400000000001</v>
      </c>
    </row>
    <row r="294" spans="1:9" ht="12.75" customHeight="1" x14ac:dyDescent="0.2">
      <c r="A294" s="2" t="s">
        <v>36</v>
      </c>
      <c r="B294" s="2">
        <v>4</v>
      </c>
      <c r="C294" s="2">
        <v>1966</v>
      </c>
      <c r="D294" s="2">
        <v>3</v>
      </c>
      <c r="E294" s="2">
        <v>0</v>
      </c>
      <c r="F294" s="2">
        <v>30</v>
      </c>
      <c r="G294" s="2">
        <v>0</v>
      </c>
      <c r="H294" s="2">
        <v>0</v>
      </c>
      <c r="I294" s="2">
        <v>1.6934400000000001</v>
      </c>
    </row>
    <row r="295" spans="1:9" ht="12.75" customHeight="1" x14ac:dyDescent="0.2">
      <c r="A295" s="2" t="s">
        <v>36</v>
      </c>
      <c r="B295" s="2">
        <v>4</v>
      </c>
      <c r="C295" s="2">
        <v>1966</v>
      </c>
      <c r="D295" s="2">
        <v>4</v>
      </c>
      <c r="E295" s="2">
        <v>33</v>
      </c>
      <c r="F295" s="2">
        <v>30</v>
      </c>
      <c r="G295" s="2">
        <v>0</v>
      </c>
      <c r="H295" s="2">
        <v>0</v>
      </c>
      <c r="I295" s="2">
        <v>3.3129599999999999</v>
      </c>
    </row>
    <row r="296" spans="1:9" ht="12.75" customHeight="1" x14ac:dyDescent="0.2">
      <c r="A296" s="2" t="s">
        <v>36</v>
      </c>
      <c r="B296" s="2">
        <v>4</v>
      </c>
      <c r="C296" s="2">
        <v>1966</v>
      </c>
      <c r="D296" s="2">
        <v>5</v>
      </c>
      <c r="E296" s="2">
        <v>33</v>
      </c>
      <c r="F296" s="2">
        <v>30</v>
      </c>
      <c r="G296" s="2">
        <v>30</v>
      </c>
      <c r="H296" s="2">
        <v>0</v>
      </c>
      <c r="I296" s="2">
        <v>2.3184</v>
      </c>
    </row>
    <row r="297" spans="1:9" ht="12.75" customHeight="1" x14ac:dyDescent="0.2">
      <c r="A297" s="2" t="s">
        <v>36</v>
      </c>
      <c r="B297" s="2">
        <v>4</v>
      </c>
      <c r="C297" s="2">
        <v>1966</v>
      </c>
      <c r="D297" s="2">
        <v>6</v>
      </c>
      <c r="E297" s="2">
        <v>33</v>
      </c>
      <c r="F297" s="2">
        <v>30</v>
      </c>
      <c r="G297" s="2">
        <v>30</v>
      </c>
      <c r="H297" s="2">
        <v>0</v>
      </c>
      <c r="I297" s="2">
        <v>2.5603200000000004</v>
      </c>
    </row>
    <row r="298" spans="1:9" ht="12.75" customHeight="1" x14ac:dyDescent="0.2">
      <c r="A298" s="2" t="s">
        <v>36</v>
      </c>
      <c r="B298" s="2">
        <v>4</v>
      </c>
      <c r="C298" s="2">
        <v>1967</v>
      </c>
      <c r="D298" s="2">
        <v>1</v>
      </c>
      <c r="E298" s="2">
        <v>240</v>
      </c>
      <c r="F298" s="2">
        <v>0</v>
      </c>
      <c r="G298" s="2">
        <v>0</v>
      </c>
      <c r="H298" s="2">
        <v>0</v>
      </c>
      <c r="I298" s="2">
        <v>0.78624000000000005</v>
      </c>
    </row>
    <row r="299" spans="1:9" ht="12.75" customHeight="1" x14ac:dyDescent="0.2">
      <c r="A299" s="2" t="s">
        <v>36</v>
      </c>
      <c r="B299" s="2">
        <v>4</v>
      </c>
      <c r="C299" s="2">
        <v>1967</v>
      </c>
      <c r="D299" s="2">
        <v>2</v>
      </c>
      <c r="E299" s="2">
        <v>0</v>
      </c>
      <c r="F299" s="2">
        <v>0</v>
      </c>
      <c r="G299" s="2">
        <v>0</v>
      </c>
      <c r="H299" s="2">
        <v>0</v>
      </c>
      <c r="I299" s="2">
        <v>0.44351999999999997</v>
      </c>
    </row>
    <row r="300" spans="1:9" ht="12.75" customHeight="1" x14ac:dyDescent="0.2">
      <c r="A300" s="2" t="s">
        <v>36</v>
      </c>
      <c r="B300" s="2">
        <v>4</v>
      </c>
      <c r="C300" s="2">
        <v>1967</v>
      </c>
      <c r="D300" s="2">
        <v>3</v>
      </c>
      <c r="E300" s="2">
        <v>0</v>
      </c>
      <c r="F300" s="2">
        <v>30</v>
      </c>
      <c r="G300" s="2">
        <v>0</v>
      </c>
      <c r="H300" s="2">
        <v>0</v>
      </c>
      <c r="I300" s="2">
        <v>0.43680000000000002</v>
      </c>
    </row>
    <row r="301" spans="1:9" ht="12.75" customHeight="1" x14ac:dyDescent="0.2">
      <c r="A301" s="2" t="s">
        <v>36</v>
      </c>
      <c r="B301" s="2">
        <v>4</v>
      </c>
      <c r="C301" s="2">
        <v>1967</v>
      </c>
      <c r="D301" s="2">
        <v>4</v>
      </c>
      <c r="E301" s="2">
        <v>60</v>
      </c>
      <c r="F301" s="2">
        <v>30</v>
      </c>
      <c r="G301" s="2">
        <v>0</v>
      </c>
      <c r="H301" s="2">
        <v>0</v>
      </c>
      <c r="I301" s="2">
        <v>0.67871999999999999</v>
      </c>
    </row>
    <row r="302" spans="1:9" ht="12.75" customHeight="1" x14ac:dyDescent="0.2">
      <c r="A302" s="2" t="s">
        <v>36</v>
      </c>
      <c r="B302" s="2">
        <v>4</v>
      </c>
      <c r="C302" s="2">
        <v>1967</v>
      </c>
      <c r="D302" s="2">
        <v>5</v>
      </c>
      <c r="E302" s="2">
        <v>60</v>
      </c>
      <c r="F302" s="2">
        <v>30</v>
      </c>
      <c r="G302" s="2">
        <v>30</v>
      </c>
      <c r="H302" s="2">
        <v>0</v>
      </c>
      <c r="I302" s="2">
        <v>0.66528000000000009</v>
      </c>
    </row>
    <row r="303" spans="1:9" ht="12.75" customHeight="1" x14ac:dyDescent="0.2">
      <c r="A303" s="2" t="s">
        <v>36</v>
      </c>
      <c r="B303" s="2">
        <v>4</v>
      </c>
      <c r="C303" s="2">
        <v>1967</v>
      </c>
      <c r="D303" s="2">
        <v>6</v>
      </c>
      <c r="E303" s="2">
        <v>60</v>
      </c>
      <c r="F303" s="2">
        <v>30</v>
      </c>
      <c r="G303" s="2">
        <v>30</v>
      </c>
      <c r="H303" s="2">
        <v>0</v>
      </c>
      <c r="I303" s="2">
        <v>0.75936000000000015</v>
      </c>
    </row>
    <row r="304" spans="1:9" ht="12.75" customHeight="1" x14ac:dyDescent="0.2">
      <c r="A304" s="2" t="s">
        <v>36</v>
      </c>
      <c r="B304" s="2">
        <v>4</v>
      </c>
      <c r="C304" s="2">
        <v>1968</v>
      </c>
      <c r="D304" s="2">
        <v>1</v>
      </c>
      <c r="E304" s="2">
        <v>0</v>
      </c>
      <c r="F304" s="2">
        <v>0</v>
      </c>
      <c r="G304" s="2">
        <v>0</v>
      </c>
      <c r="H304" s="2">
        <v>0</v>
      </c>
      <c r="I304" s="2">
        <v>1.08192</v>
      </c>
    </row>
    <row r="305" spans="1:9" ht="12.75" customHeight="1" x14ac:dyDescent="0.2">
      <c r="A305" s="2" t="s">
        <v>36</v>
      </c>
      <c r="B305" s="2">
        <v>4</v>
      </c>
      <c r="C305" s="2">
        <v>1968</v>
      </c>
      <c r="D305" s="2">
        <v>2</v>
      </c>
      <c r="E305" s="2">
        <v>0</v>
      </c>
      <c r="F305" s="2">
        <v>0</v>
      </c>
      <c r="G305" s="2">
        <v>0</v>
      </c>
      <c r="H305" s="2">
        <v>0</v>
      </c>
      <c r="I305" s="2">
        <v>0.94752000000000003</v>
      </c>
    </row>
    <row r="306" spans="1:9" ht="12.75" customHeight="1" x14ac:dyDescent="0.2">
      <c r="A306" s="2" t="s">
        <v>36</v>
      </c>
      <c r="B306" s="2">
        <v>4</v>
      </c>
      <c r="C306" s="2">
        <v>1968</v>
      </c>
      <c r="D306" s="2">
        <v>3</v>
      </c>
      <c r="E306" s="2">
        <v>0</v>
      </c>
      <c r="F306" s="2">
        <v>30</v>
      </c>
      <c r="G306" s="2">
        <v>0</v>
      </c>
      <c r="H306" s="2">
        <v>0</v>
      </c>
      <c r="I306" s="2">
        <v>0.91391999999999995</v>
      </c>
    </row>
    <row r="307" spans="1:9" ht="12.75" customHeight="1" x14ac:dyDescent="0.2">
      <c r="A307" s="2" t="s">
        <v>36</v>
      </c>
      <c r="B307" s="2">
        <v>4</v>
      </c>
      <c r="C307" s="2">
        <v>1968</v>
      </c>
      <c r="D307" s="2">
        <v>4</v>
      </c>
      <c r="E307" s="2">
        <v>60</v>
      </c>
      <c r="F307" s="2">
        <v>30</v>
      </c>
      <c r="G307" s="2">
        <v>0</v>
      </c>
      <c r="H307" s="2">
        <v>0</v>
      </c>
      <c r="I307" s="2">
        <v>1.5791999999999999</v>
      </c>
    </row>
    <row r="308" spans="1:9" ht="12.75" customHeight="1" x14ac:dyDescent="0.2">
      <c r="A308" s="2" t="s">
        <v>36</v>
      </c>
      <c r="B308" s="2">
        <v>4</v>
      </c>
      <c r="C308" s="2">
        <v>1968</v>
      </c>
      <c r="D308" s="2">
        <v>5</v>
      </c>
      <c r="E308" s="2">
        <v>60</v>
      </c>
      <c r="F308" s="2">
        <v>30</v>
      </c>
      <c r="G308" s="2">
        <v>30</v>
      </c>
      <c r="H308" s="2">
        <v>0</v>
      </c>
      <c r="I308" s="2">
        <v>1.5993600000000001</v>
      </c>
    </row>
    <row r="309" spans="1:9" ht="12.75" customHeight="1" x14ac:dyDescent="0.2">
      <c r="A309" s="2" t="s">
        <v>36</v>
      </c>
      <c r="B309" s="2">
        <v>4</v>
      </c>
      <c r="C309" s="2">
        <v>1968</v>
      </c>
      <c r="D309" s="2">
        <v>6</v>
      </c>
      <c r="E309" s="2">
        <v>60</v>
      </c>
      <c r="F309" s="2">
        <v>30</v>
      </c>
      <c r="G309" s="2">
        <v>30</v>
      </c>
      <c r="H309" s="2">
        <v>0</v>
      </c>
      <c r="I309" s="2">
        <v>1.6934400000000001</v>
      </c>
    </row>
    <row r="310" spans="1:9" ht="12.75" customHeight="1" x14ac:dyDescent="0.2">
      <c r="A310" s="2" t="s">
        <v>38</v>
      </c>
      <c r="B310" s="2">
        <v>4</v>
      </c>
      <c r="C310" s="2">
        <v>1969</v>
      </c>
      <c r="D310" s="2">
        <v>1</v>
      </c>
      <c r="E310" s="2">
        <v>0</v>
      </c>
      <c r="F310" s="2">
        <v>0</v>
      </c>
      <c r="G310" s="2">
        <v>0</v>
      </c>
      <c r="H310" s="2">
        <v>0</v>
      </c>
      <c r="I310" s="2">
        <v>1.3977600000000001</v>
      </c>
    </row>
    <row r="311" spans="1:9" ht="12.75" customHeight="1" x14ac:dyDescent="0.2">
      <c r="A311" s="2" t="s">
        <v>38</v>
      </c>
      <c r="B311" s="2">
        <v>4</v>
      </c>
      <c r="C311" s="2">
        <v>1969</v>
      </c>
      <c r="D311" s="2">
        <v>2</v>
      </c>
      <c r="E311" s="2">
        <v>0</v>
      </c>
      <c r="F311" s="2">
        <v>0</v>
      </c>
      <c r="G311" s="2">
        <v>0</v>
      </c>
      <c r="H311" s="2">
        <v>0</v>
      </c>
      <c r="I311" s="2">
        <v>0.99456000000000011</v>
      </c>
    </row>
    <row r="312" spans="1:9" ht="12.75" customHeight="1" x14ac:dyDescent="0.2">
      <c r="A312" s="2" t="s">
        <v>38</v>
      </c>
      <c r="B312" s="2">
        <v>4</v>
      </c>
      <c r="C312" s="2">
        <v>1969</v>
      </c>
      <c r="D312" s="2">
        <v>3</v>
      </c>
      <c r="E312" s="2">
        <v>0</v>
      </c>
      <c r="F312" s="2">
        <v>30</v>
      </c>
      <c r="G312" s="2">
        <v>0</v>
      </c>
      <c r="H312" s="2">
        <v>0</v>
      </c>
      <c r="I312" s="2">
        <v>0.84</v>
      </c>
    </row>
    <row r="313" spans="1:9" ht="12.75" customHeight="1" x14ac:dyDescent="0.2">
      <c r="A313" s="2" t="s">
        <v>38</v>
      </c>
      <c r="B313" s="2">
        <v>4</v>
      </c>
      <c r="C313" s="2">
        <v>1969</v>
      </c>
      <c r="D313" s="2">
        <v>4</v>
      </c>
      <c r="E313" s="2">
        <v>60</v>
      </c>
      <c r="F313" s="2">
        <v>30</v>
      </c>
      <c r="G313" s="2">
        <v>0</v>
      </c>
      <c r="H313" s="2">
        <v>0</v>
      </c>
      <c r="I313" s="2">
        <v>1.70688</v>
      </c>
    </row>
    <row r="314" spans="1:9" ht="12.75" customHeight="1" x14ac:dyDescent="0.2">
      <c r="A314" s="2" t="s">
        <v>38</v>
      </c>
      <c r="B314" s="2">
        <v>4</v>
      </c>
      <c r="C314" s="2">
        <v>1969</v>
      </c>
      <c r="D314" s="2">
        <v>5</v>
      </c>
      <c r="E314" s="2">
        <v>60</v>
      </c>
      <c r="F314" s="2">
        <v>30</v>
      </c>
      <c r="G314" s="2">
        <v>30</v>
      </c>
      <c r="H314" s="2">
        <v>0</v>
      </c>
      <c r="I314" s="2">
        <v>1.8211200000000001</v>
      </c>
    </row>
    <row r="315" spans="1:9" ht="12.75" customHeight="1" x14ac:dyDescent="0.2">
      <c r="A315" s="2" t="s">
        <v>38</v>
      </c>
      <c r="B315" s="2">
        <v>4</v>
      </c>
      <c r="C315" s="2">
        <v>1969</v>
      </c>
      <c r="D315" s="2">
        <v>6</v>
      </c>
      <c r="E315" s="2">
        <v>60</v>
      </c>
      <c r="F315" s="2">
        <v>30</v>
      </c>
      <c r="G315" s="2">
        <v>30</v>
      </c>
      <c r="H315" s="2">
        <v>0</v>
      </c>
      <c r="I315" s="2">
        <v>1.8950400000000001</v>
      </c>
    </row>
    <row r="316" spans="1:9" ht="12.75" customHeight="1" x14ac:dyDescent="0.2">
      <c r="A316" s="2" t="s">
        <v>38</v>
      </c>
      <c r="B316" s="2">
        <v>4</v>
      </c>
      <c r="C316" s="2">
        <v>1970</v>
      </c>
      <c r="D316" s="2">
        <v>1</v>
      </c>
      <c r="E316" s="2">
        <v>0</v>
      </c>
      <c r="F316" s="2">
        <v>0</v>
      </c>
      <c r="G316" s="2">
        <v>0</v>
      </c>
      <c r="H316" s="2">
        <v>0</v>
      </c>
      <c r="I316" s="2">
        <v>1.6531200000000001</v>
      </c>
    </row>
    <row r="317" spans="1:9" ht="12.75" customHeight="1" x14ac:dyDescent="0.2">
      <c r="A317" s="2" t="s">
        <v>38</v>
      </c>
      <c r="B317" s="2">
        <v>4</v>
      </c>
      <c r="C317" s="2">
        <v>1970</v>
      </c>
      <c r="D317" s="2">
        <v>2</v>
      </c>
      <c r="E317" s="2">
        <v>0</v>
      </c>
      <c r="F317" s="2">
        <v>0</v>
      </c>
      <c r="G317" s="2">
        <v>0</v>
      </c>
      <c r="H317" s="2">
        <v>0</v>
      </c>
      <c r="I317" s="2">
        <v>1.3104</v>
      </c>
    </row>
    <row r="318" spans="1:9" ht="12.75" customHeight="1" x14ac:dyDescent="0.2">
      <c r="A318" s="2" t="s">
        <v>38</v>
      </c>
      <c r="B318" s="2">
        <v>4</v>
      </c>
      <c r="C318" s="2">
        <v>1970</v>
      </c>
      <c r="D318" s="2">
        <v>3</v>
      </c>
      <c r="E318" s="2">
        <v>0</v>
      </c>
      <c r="F318" s="2">
        <v>30</v>
      </c>
      <c r="G318" s="2">
        <v>0</v>
      </c>
      <c r="H318" s="2">
        <v>0</v>
      </c>
      <c r="I318" s="2">
        <v>1.3977600000000001</v>
      </c>
    </row>
    <row r="319" spans="1:9" ht="12.75" customHeight="1" x14ac:dyDescent="0.2">
      <c r="A319" s="2" t="s">
        <v>38</v>
      </c>
      <c r="B319" s="2">
        <v>4</v>
      </c>
      <c r="C319" s="2">
        <v>1970</v>
      </c>
      <c r="D319" s="2">
        <v>4</v>
      </c>
      <c r="E319" s="2">
        <v>60</v>
      </c>
      <c r="F319" s="2">
        <v>30</v>
      </c>
      <c r="G319" s="2">
        <v>0</v>
      </c>
      <c r="H319" s="2">
        <v>0</v>
      </c>
      <c r="I319" s="2">
        <v>1.5791999999999999</v>
      </c>
    </row>
    <row r="320" spans="1:9" ht="12.75" customHeight="1" x14ac:dyDescent="0.2">
      <c r="A320" s="2" t="s">
        <v>38</v>
      </c>
      <c r="B320" s="2">
        <v>4</v>
      </c>
      <c r="C320" s="2">
        <v>1970</v>
      </c>
      <c r="D320" s="2">
        <v>5</v>
      </c>
      <c r="E320" s="2">
        <v>60</v>
      </c>
      <c r="F320" s="2">
        <v>30</v>
      </c>
      <c r="G320" s="2">
        <v>30</v>
      </c>
      <c r="H320" s="2">
        <v>0</v>
      </c>
      <c r="I320" s="2">
        <v>2.0832000000000002</v>
      </c>
    </row>
    <row r="321" spans="1:9" ht="12.75" customHeight="1" x14ac:dyDescent="0.2">
      <c r="A321" s="2" t="s">
        <v>38</v>
      </c>
      <c r="B321" s="2">
        <v>4</v>
      </c>
      <c r="C321" s="2">
        <v>1970</v>
      </c>
      <c r="D321" s="2">
        <v>6</v>
      </c>
      <c r="E321" s="2">
        <v>60</v>
      </c>
      <c r="F321" s="2">
        <v>30</v>
      </c>
      <c r="G321" s="2">
        <v>30</v>
      </c>
      <c r="H321" s="2">
        <v>0</v>
      </c>
      <c r="I321" s="2">
        <v>2.0294400000000001</v>
      </c>
    </row>
    <row r="322" spans="1:9" ht="12.75" customHeight="1" x14ac:dyDescent="0.2">
      <c r="A322" s="2" t="s">
        <v>38</v>
      </c>
      <c r="B322" s="2">
        <v>4</v>
      </c>
      <c r="C322" s="2">
        <v>1971</v>
      </c>
      <c r="D322" s="2">
        <v>1</v>
      </c>
      <c r="E322" s="2">
        <v>240</v>
      </c>
      <c r="F322" s="2">
        <v>0</v>
      </c>
      <c r="G322" s="2">
        <v>0</v>
      </c>
      <c r="H322" s="2">
        <v>0</v>
      </c>
      <c r="I322" s="2">
        <v>1.9555200000000001</v>
      </c>
    </row>
    <row r="323" spans="1:9" ht="12.75" customHeight="1" x14ac:dyDescent="0.2">
      <c r="A323" s="2" t="s">
        <v>38</v>
      </c>
      <c r="B323" s="2">
        <v>4</v>
      </c>
      <c r="C323" s="2">
        <v>1971</v>
      </c>
      <c r="D323" s="2">
        <v>2</v>
      </c>
      <c r="E323" s="2">
        <v>0</v>
      </c>
      <c r="F323" s="2">
        <v>0</v>
      </c>
      <c r="G323" s="2">
        <v>0</v>
      </c>
      <c r="H323" s="2">
        <v>0</v>
      </c>
      <c r="I323" s="2">
        <v>1.63296</v>
      </c>
    </row>
    <row r="324" spans="1:9" ht="12.75" customHeight="1" x14ac:dyDescent="0.2">
      <c r="A324" s="2" t="s">
        <v>38</v>
      </c>
      <c r="B324" s="2">
        <v>4</v>
      </c>
      <c r="C324" s="2">
        <v>1971</v>
      </c>
      <c r="D324" s="2">
        <v>3</v>
      </c>
      <c r="E324" s="2">
        <v>0</v>
      </c>
      <c r="F324" s="2">
        <v>30</v>
      </c>
      <c r="G324" s="2">
        <v>0</v>
      </c>
      <c r="H324" s="2">
        <v>0</v>
      </c>
      <c r="I324" s="2">
        <v>2.2243200000000001</v>
      </c>
    </row>
    <row r="325" spans="1:9" ht="12.75" customHeight="1" x14ac:dyDescent="0.2">
      <c r="A325" s="2" t="s">
        <v>38</v>
      </c>
      <c r="B325" s="2">
        <v>4</v>
      </c>
      <c r="C325" s="2">
        <v>1971</v>
      </c>
      <c r="D325" s="2">
        <v>4</v>
      </c>
      <c r="E325" s="2">
        <v>60</v>
      </c>
      <c r="F325" s="2">
        <v>30</v>
      </c>
      <c r="G325" s="2">
        <v>0</v>
      </c>
      <c r="H325" s="2">
        <v>0</v>
      </c>
      <c r="I325" s="2">
        <v>2.4326400000000001</v>
      </c>
    </row>
    <row r="326" spans="1:9" ht="12.75" customHeight="1" x14ac:dyDescent="0.2">
      <c r="A326" s="2" t="s">
        <v>38</v>
      </c>
      <c r="B326" s="2">
        <v>4</v>
      </c>
      <c r="C326" s="2">
        <v>1971</v>
      </c>
      <c r="D326" s="2">
        <v>5</v>
      </c>
      <c r="E326" s="2">
        <v>60</v>
      </c>
      <c r="F326" s="2">
        <v>30</v>
      </c>
      <c r="G326" s="2">
        <v>30</v>
      </c>
      <c r="H326" s="2">
        <v>0</v>
      </c>
      <c r="I326" s="2">
        <v>1.9891200000000002</v>
      </c>
    </row>
    <row r="327" spans="1:9" ht="12.75" customHeight="1" x14ac:dyDescent="0.2">
      <c r="A327" s="2" t="s">
        <v>38</v>
      </c>
      <c r="B327" s="2">
        <v>4</v>
      </c>
      <c r="C327" s="2">
        <v>1971</v>
      </c>
      <c r="D327" s="2">
        <v>6</v>
      </c>
      <c r="E327" s="2">
        <v>60</v>
      </c>
      <c r="F327" s="2">
        <v>30</v>
      </c>
      <c r="G327" s="2">
        <v>30</v>
      </c>
      <c r="H327" s="2">
        <v>0</v>
      </c>
      <c r="I327" s="2">
        <v>2.2444799999999998</v>
      </c>
    </row>
    <row r="328" spans="1:9" ht="12.75" customHeight="1" x14ac:dyDescent="0.2">
      <c r="A328" s="2" t="s">
        <v>38</v>
      </c>
      <c r="B328" s="2">
        <v>4</v>
      </c>
      <c r="C328" s="2">
        <v>1972</v>
      </c>
      <c r="D328" s="2">
        <v>1</v>
      </c>
      <c r="E328" s="2">
        <v>0</v>
      </c>
      <c r="F328" s="2">
        <v>0</v>
      </c>
      <c r="G328" s="2">
        <v>0</v>
      </c>
      <c r="H328" s="2">
        <v>0</v>
      </c>
      <c r="I328" s="2">
        <v>2.2579199999999999</v>
      </c>
    </row>
    <row r="329" spans="1:9" ht="12.75" customHeight="1" x14ac:dyDescent="0.2">
      <c r="A329" s="2" t="s">
        <v>38</v>
      </c>
      <c r="B329" s="2">
        <v>4</v>
      </c>
      <c r="C329" s="2">
        <v>1972</v>
      </c>
      <c r="D329" s="2">
        <v>2</v>
      </c>
      <c r="E329" s="2">
        <v>0</v>
      </c>
      <c r="F329" s="2">
        <v>0</v>
      </c>
      <c r="G329" s="2">
        <v>0</v>
      </c>
      <c r="H329" s="2">
        <v>0</v>
      </c>
      <c r="I329" s="2">
        <v>1.2230399999999999</v>
      </c>
    </row>
    <row r="330" spans="1:9" ht="12.75" customHeight="1" x14ac:dyDescent="0.2">
      <c r="A330" s="2" t="s">
        <v>38</v>
      </c>
      <c r="B330" s="2">
        <v>4</v>
      </c>
      <c r="C330" s="2">
        <v>1972</v>
      </c>
      <c r="D330" s="2">
        <v>3</v>
      </c>
      <c r="E330" s="2">
        <v>0</v>
      </c>
      <c r="F330" s="2">
        <v>30</v>
      </c>
      <c r="G330" s="2">
        <v>0</v>
      </c>
      <c r="H330" s="2">
        <v>0</v>
      </c>
      <c r="I330" s="2">
        <v>0.98111999999999999</v>
      </c>
    </row>
    <row r="331" spans="1:9" ht="12.75" customHeight="1" x14ac:dyDescent="0.2">
      <c r="A331" s="2" t="s">
        <v>38</v>
      </c>
      <c r="B331" s="2">
        <v>4</v>
      </c>
      <c r="C331" s="2">
        <v>1972</v>
      </c>
      <c r="D331" s="2">
        <v>4</v>
      </c>
      <c r="E331" s="2">
        <v>60</v>
      </c>
      <c r="F331" s="2">
        <v>30</v>
      </c>
      <c r="G331" s="2">
        <v>0</v>
      </c>
      <c r="H331" s="2">
        <v>0</v>
      </c>
      <c r="I331" s="2">
        <v>2.61408</v>
      </c>
    </row>
    <row r="332" spans="1:9" ht="12.75" customHeight="1" x14ac:dyDescent="0.2">
      <c r="A332" s="2" t="s">
        <v>38</v>
      </c>
      <c r="B332" s="2">
        <v>4</v>
      </c>
      <c r="C332" s="2">
        <v>1972</v>
      </c>
      <c r="D332" s="2">
        <v>5</v>
      </c>
      <c r="E332" s="2">
        <v>60</v>
      </c>
      <c r="F332" s="2">
        <v>30</v>
      </c>
      <c r="G332" s="2">
        <v>30</v>
      </c>
      <c r="H332" s="2">
        <v>0</v>
      </c>
      <c r="I332" s="2">
        <v>2.4931200000000002</v>
      </c>
    </row>
    <row r="333" spans="1:9" ht="12.75" customHeight="1" x14ac:dyDescent="0.2">
      <c r="A333" s="2" t="s">
        <v>38</v>
      </c>
      <c r="B333" s="2">
        <v>4</v>
      </c>
      <c r="C333" s="2">
        <v>1972</v>
      </c>
      <c r="D333" s="2">
        <v>6</v>
      </c>
      <c r="E333" s="2">
        <v>60</v>
      </c>
      <c r="F333" s="2">
        <v>30</v>
      </c>
      <c r="G333" s="2">
        <v>30</v>
      </c>
      <c r="H333" s="2">
        <v>0</v>
      </c>
      <c r="I333" s="2">
        <v>2.6476799999999998</v>
      </c>
    </row>
    <row r="334" spans="1:9" ht="12.75" customHeight="1" x14ac:dyDescent="0.2">
      <c r="A334" s="2" t="s">
        <v>38</v>
      </c>
      <c r="B334" s="2">
        <v>4</v>
      </c>
      <c r="C334" s="2">
        <v>1973</v>
      </c>
      <c r="D334" s="2">
        <v>1</v>
      </c>
      <c r="E334" s="2">
        <v>0</v>
      </c>
      <c r="F334" s="2">
        <v>0</v>
      </c>
      <c r="G334" s="2">
        <v>0</v>
      </c>
      <c r="H334" s="2">
        <v>0</v>
      </c>
      <c r="I334" s="2">
        <v>2.8291200000000005</v>
      </c>
    </row>
    <row r="335" spans="1:9" ht="12.75" customHeight="1" x14ac:dyDescent="0.2">
      <c r="A335" s="2" t="s">
        <v>38</v>
      </c>
      <c r="B335" s="2">
        <v>4</v>
      </c>
      <c r="C335" s="2">
        <v>1973</v>
      </c>
      <c r="D335" s="2">
        <v>2</v>
      </c>
      <c r="E335" s="2">
        <v>0</v>
      </c>
      <c r="F335" s="2">
        <v>0</v>
      </c>
      <c r="G335" s="2">
        <v>0</v>
      </c>
      <c r="H335" s="2">
        <v>0</v>
      </c>
      <c r="I335" s="2">
        <v>1.2902400000000001</v>
      </c>
    </row>
    <row r="336" spans="1:9" ht="12.75" customHeight="1" x14ac:dyDescent="0.2">
      <c r="A336" s="2" t="s">
        <v>38</v>
      </c>
      <c r="B336" s="2">
        <v>4</v>
      </c>
      <c r="C336" s="2">
        <v>1973</v>
      </c>
      <c r="D336" s="2">
        <v>3</v>
      </c>
      <c r="E336" s="2">
        <v>0</v>
      </c>
      <c r="F336" s="2">
        <v>30</v>
      </c>
      <c r="G336" s="2">
        <v>0</v>
      </c>
      <c r="H336" s="2">
        <v>0</v>
      </c>
      <c r="I336" s="2">
        <v>1.1692799999999999</v>
      </c>
    </row>
    <row r="337" spans="1:9" ht="12.75" customHeight="1" x14ac:dyDescent="0.2">
      <c r="A337" s="2" t="s">
        <v>38</v>
      </c>
      <c r="B337" s="2">
        <v>4</v>
      </c>
      <c r="C337" s="2">
        <v>1973</v>
      </c>
      <c r="D337" s="2">
        <v>4</v>
      </c>
      <c r="E337" s="2">
        <v>60</v>
      </c>
      <c r="F337" s="2">
        <v>30</v>
      </c>
      <c r="G337" s="2">
        <v>0</v>
      </c>
      <c r="H337" s="2">
        <v>0</v>
      </c>
      <c r="I337" s="2">
        <v>2.9635200000000004</v>
      </c>
    </row>
    <row r="338" spans="1:9" ht="12.75" customHeight="1" x14ac:dyDescent="0.2">
      <c r="A338" s="2" t="s">
        <v>38</v>
      </c>
      <c r="B338" s="2">
        <v>4</v>
      </c>
      <c r="C338" s="2">
        <v>1973</v>
      </c>
      <c r="D338" s="2">
        <v>5</v>
      </c>
      <c r="E338" s="2">
        <v>60</v>
      </c>
      <c r="F338" s="2">
        <v>30</v>
      </c>
      <c r="G338" s="2">
        <v>30</v>
      </c>
      <c r="H338" s="2">
        <v>0</v>
      </c>
      <c r="I338" s="2">
        <v>2.9097599999999999</v>
      </c>
    </row>
    <row r="339" spans="1:9" ht="12.75" customHeight="1" x14ac:dyDescent="0.2">
      <c r="A339" s="2" t="s">
        <v>38</v>
      </c>
      <c r="B339" s="2">
        <v>4</v>
      </c>
      <c r="C339" s="2">
        <v>1973</v>
      </c>
      <c r="D339" s="2">
        <v>6</v>
      </c>
      <c r="E339" s="2">
        <v>60</v>
      </c>
      <c r="F339" s="2">
        <v>30</v>
      </c>
      <c r="G339" s="2">
        <v>30</v>
      </c>
      <c r="H339" s="2">
        <v>0</v>
      </c>
      <c r="I339" s="2">
        <v>2.8627200000000004</v>
      </c>
    </row>
    <row r="340" spans="1:9" ht="12.75" customHeight="1" x14ac:dyDescent="0.2">
      <c r="A340" s="2" t="s">
        <v>46</v>
      </c>
      <c r="B340" s="2">
        <v>4</v>
      </c>
      <c r="C340" s="2">
        <v>1974</v>
      </c>
      <c r="D340" s="2">
        <v>1</v>
      </c>
      <c r="E340" s="2">
        <v>0</v>
      </c>
      <c r="F340" s="2">
        <v>0</v>
      </c>
      <c r="G340" s="2">
        <v>0</v>
      </c>
      <c r="H340" s="2">
        <v>0</v>
      </c>
      <c r="I340" s="2">
        <v>2.31168</v>
      </c>
    </row>
    <row r="341" spans="1:9" ht="12.75" customHeight="1" x14ac:dyDescent="0.2">
      <c r="A341" s="2" t="s">
        <v>46</v>
      </c>
      <c r="B341" s="2">
        <v>4</v>
      </c>
      <c r="C341" s="2">
        <v>1974</v>
      </c>
      <c r="D341" s="2">
        <v>2</v>
      </c>
      <c r="E341" s="2">
        <v>0</v>
      </c>
      <c r="F341" s="2">
        <v>0</v>
      </c>
      <c r="G341" s="2">
        <v>0</v>
      </c>
      <c r="H341" s="2">
        <v>0</v>
      </c>
      <c r="I341" s="2">
        <v>1.2163200000000001</v>
      </c>
    </row>
    <row r="342" spans="1:9" ht="12.75" customHeight="1" x14ac:dyDescent="0.2">
      <c r="A342" s="2" t="s">
        <v>46</v>
      </c>
      <c r="B342" s="2">
        <v>4</v>
      </c>
      <c r="C342" s="2">
        <v>1974</v>
      </c>
      <c r="D342" s="2">
        <v>3</v>
      </c>
      <c r="E342" s="2">
        <v>0</v>
      </c>
      <c r="F342" s="2">
        <v>30</v>
      </c>
      <c r="G342" s="2">
        <v>0</v>
      </c>
      <c r="H342" s="2">
        <v>0</v>
      </c>
      <c r="I342" s="2">
        <v>0.96096000000000004</v>
      </c>
    </row>
    <row r="343" spans="1:9" ht="12.75" customHeight="1" x14ac:dyDescent="0.2">
      <c r="A343" s="2" t="s">
        <v>46</v>
      </c>
      <c r="B343" s="2">
        <v>4</v>
      </c>
      <c r="C343" s="2">
        <v>1974</v>
      </c>
      <c r="D343" s="2">
        <v>4</v>
      </c>
      <c r="E343" s="2">
        <v>60</v>
      </c>
      <c r="F343" s="2">
        <v>30</v>
      </c>
      <c r="G343" s="2">
        <v>0</v>
      </c>
      <c r="H343" s="2">
        <v>0</v>
      </c>
      <c r="I343" s="2">
        <v>2.6073600000000003</v>
      </c>
    </row>
    <row r="344" spans="1:9" ht="12.75" customHeight="1" x14ac:dyDescent="0.2">
      <c r="A344" s="2" t="s">
        <v>46</v>
      </c>
      <c r="B344" s="2">
        <v>4</v>
      </c>
      <c r="C344" s="2">
        <v>1974</v>
      </c>
      <c r="D344" s="2">
        <v>5</v>
      </c>
      <c r="E344" s="2">
        <v>60</v>
      </c>
      <c r="F344" s="2">
        <v>30</v>
      </c>
      <c r="G344" s="2">
        <v>30</v>
      </c>
      <c r="H344" s="2">
        <v>0</v>
      </c>
      <c r="I344" s="2">
        <v>2.0428799999999998</v>
      </c>
    </row>
    <row r="345" spans="1:9" ht="12.75" customHeight="1" x14ac:dyDescent="0.2">
      <c r="A345" s="2" t="s">
        <v>46</v>
      </c>
      <c r="B345" s="2">
        <v>4</v>
      </c>
      <c r="C345" s="2">
        <v>1974</v>
      </c>
      <c r="D345" s="2">
        <v>6</v>
      </c>
      <c r="E345" s="2">
        <v>60</v>
      </c>
      <c r="F345" s="2">
        <v>30</v>
      </c>
      <c r="G345" s="2">
        <v>30</v>
      </c>
      <c r="H345" s="2">
        <v>0</v>
      </c>
      <c r="I345" s="2">
        <v>2.8694400000000004</v>
      </c>
    </row>
    <row r="346" spans="1:9" ht="12.75" customHeight="1" x14ac:dyDescent="0.2">
      <c r="A346" s="2" t="s">
        <v>46</v>
      </c>
      <c r="B346" s="2">
        <v>4</v>
      </c>
      <c r="C346" s="2">
        <v>1975</v>
      </c>
      <c r="D346" s="2">
        <v>1</v>
      </c>
      <c r="E346" s="2">
        <v>240</v>
      </c>
      <c r="F346" s="2">
        <v>0</v>
      </c>
      <c r="G346" s="2">
        <v>0</v>
      </c>
      <c r="H346" s="2">
        <v>0</v>
      </c>
      <c r="I346" s="2">
        <v>3.1382400000000001</v>
      </c>
    </row>
    <row r="347" spans="1:9" ht="12.75" customHeight="1" x14ac:dyDescent="0.2">
      <c r="A347" s="2" t="s">
        <v>46</v>
      </c>
      <c r="B347" s="2">
        <v>4</v>
      </c>
      <c r="C347" s="2">
        <v>1975</v>
      </c>
      <c r="D347" s="2">
        <v>2</v>
      </c>
      <c r="E347" s="2">
        <v>0</v>
      </c>
      <c r="F347" s="2">
        <v>0</v>
      </c>
      <c r="G347" s="2">
        <v>0</v>
      </c>
      <c r="H347" s="2">
        <v>0</v>
      </c>
      <c r="I347" s="2">
        <v>1.2566400000000002</v>
      </c>
    </row>
    <row r="348" spans="1:9" ht="12.75" customHeight="1" x14ac:dyDescent="0.2">
      <c r="A348" s="2" t="s">
        <v>46</v>
      </c>
      <c r="B348" s="2">
        <v>4</v>
      </c>
      <c r="C348" s="2">
        <v>1975</v>
      </c>
      <c r="D348" s="2">
        <v>3</v>
      </c>
      <c r="E348" s="2">
        <v>0</v>
      </c>
      <c r="F348" s="2">
        <v>30</v>
      </c>
      <c r="G348" s="2">
        <v>0</v>
      </c>
      <c r="H348" s="2">
        <v>0</v>
      </c>
      <c r="I348" s="2">
        <v>1.0886400000000001</v>
      </c>
    </row>
    <row r="349" spans="1:9" ht="12.75" customHeight="1" x14ac:dyDescent="0.2">
      <c r="A349" s="2" t="s">
        <v>46</v>
      </c>
      <c r="B349" s="2">
        <v>4</v>
      </c>
      <c r="C349" s="2">
        <v>1975</v>
      </c>
      <c r="D349" s="2">
        <v>4</v>
      </c>
      <c r="E349" s="2">
        <v>60</v>
      </c>
      <c r="F349" s="2">
        <v>30</v>
      </c>
      <c r="G349" s="2">
        <v>0</v>
      </c>
      <c r="H349" s="2">
        <v>0</v>
      </c>
      <c r="I349" s="2">
        <v>3.4540799999999998</v>
      </c>
    </row>
    <row r="350" spans="1:9" ht="12.75" customHeight="1" x14ac:dyDescent="0.2">
      <c r="A350" s="2" t="s">
        <v>46</v>
      </c>
      <c r="B350" s="2">
        <v>4</v>
      </c>
      <c r="C350" s="2">
        <v>1975</v>
      </c>
      <c r="D350" s="2">
        <v>5</v>
      </c>
      <c r="E350" s="2">
        <v>60</v>
      </c>
      <c r="F350" s="2">
        <v>30</v>
      </c>
      <c r="G350" s="2">
        <v>30</v>
      </c>
      <c r="H350" s="2">
        <v>0</v>
      </c>
      <c r="I350" s="2">
        <v>3.2121599999999999</v>
      </c>
    </row>
    <row r="351" spans="1:9" ht="12.75" customHeight="1" x14ac:dyDescent="0.2">
      <c r="A351" s="2" t="s">
        <v>46</v>
      </c>
      <c r="B351" s="2">
        <v>4</v>
      </c>
      <c r="C351" s="2">
        <v>1975</v>
      </c>
      <c r="D351" s="2">
        <v>6</v>
      </c>
      <c r="E351" s="2">
        <v>60</v>
      </c>
      <c r="F351" s="2">
        <v>30</v>
      </c>
      <c r="G351" s="2">
        <v>30</v>
      </c>
      <c r="H351" s="2">
        <v>0</v>
      </c>
      <c r="I351" s="2">
        <v>3.3667200000000004</v>
      </c>
    </row>
    <row r="352" spans="1:9" ht="12.75" customHeight="1" x14ac:dyDescent="0.2">
      <c r="A352" s="2" t="s">
        <v>46</v>
      </c>
      <c r="B352" s="2">
        <v>4</v>
      </c>
      <c r="C352" s="2">
        <v>1976</v>
      </c>
      <c r="D352" s="2">
        <v>1</v>
      </c>
      <c r="E352" s="2">
        <v>0</v>
      </c>
      <c r="F352" s="2">
        <v>0</v>
      </c>
      <c r="G352" s="2">
        <v>0</v>
      </c>
      <c r="H352" s="2">
        <v>0</v>
      </c>
      <c r="I352" s="2">
        <v>2.8425599999999998</v>
      </c>
    </row>
    <row r="353" spans="1:9" ht="12.75" customHeight="1" x14ac:dyDescent="0.2">
      <c r="A353" s="2" t="s">
        <v>46</v>
      </c>
      <c r="B353" s="2">
        <v>4</v>
      </c>
      <c r="C353" s="2">
        <v>1976</v>
      </c>
      <c r="D353" s="2">
        <v>2</v>
      </c>
      <c r="E353" s="2">
        <v>0</v>
      </c>
      <c r="F353" s="2">
        <v>0</v>
      </c>
      <c r="G353" s="2">
        <v>0</v>
      </c>
      <c r="H353" s="2">
        <v>0</v>
      </c>
      <c r="I353" s="2">
        <v>1.22976</v>
      </c>
    </row>
    <row r="354" spans="1:9" ht="12.75" customHeight="1" x14ac:dyDescent="0.2">
      <c r="A354" s="2" t="s">
        <v>46</v>
      </c>
      <c r="B354" s="2">
        <v>4</v>
      </c>
      <c r="C354" s="2">
        <v>1976</v>
      </c>
      <c r="D354" s="2">
        <v>3</v>
      </c>
      <c r="E354" s="2">
        <v>0</v>
      </c>
      <c r="F354" s="2">
        <v>30</v>
      </c>
      <c r="G354" s="2">
        <v>0</v>
      </c>
      <c r="H354" s="2">
        <v>0</v>
      </c>
      <c r="I354" s="2">
        <v>1.3171200000000001</v>
      </c>
    </row>
    <row r="355" spans="1:9" ht="12.75" customHeight="1" x14ac:dyDescent="0.2">
      <c r="A355" s="2" t="s">
        <v>46</v>
      </c>
      <c r="B355" s="2">
        <v>4</v>
      </c>
      <c r="C355" s="2">
        <v>1976</v>
      </c>
      <c r="D355" s="2">
        <v>4</v>
      </c>
      <c r="E355" s="2">
        <v>60</v>
      </c>
      <c r="F355" s="2">
        <v>30</v>
      </c>
      <c r="G355" s="2">
        <v>0</v>
      </c>
      <c r="H355" s="2">
        <v>0</v>
      </c>
      <c r="I355" s="2">
        <v>3.0643200000000004</v>
      </c>
    </row>
    <row r="356" spans="1:9" ht="12.75" customHeight="1" x14ac:dyDescent="0.2">
      <c r="A356" s="2" t="s">
        <v>46</v>
      </c>
      <c r="B356" s="2">
        <v>4</v>
      </c>
      <c r="C356" s="2">
        <v>1976</v>
      </c>
      <c r="D356" s="2">
        <v>5</v>
      </c>
      <c r="E356" s="2">
        <v>60</v>
      </c>
      <c r="F356" s="2">
        <v>30</v>
      </c>
      <c r="G356" s="2">
        <v>30</v>
      </c>
      <c r="H356" s="2">
        <v>0</v>
      </c>
      <c r="I356" s="2">
        <v>3.0441599999999998</v>
      </c>
    </row>
    <row r="357" spans="1:9" ht="12.75" customHeight="1" x14ac:dyDescent="0.2">
      <c r="A357" s="2" t="s">
        <v>46</v>
      </c>
      <c r="B357" s="2">
        <v>4</v>
      </c>
      <c r="C357" s="2">
        <v>1976</v>
      </c>
      <c r="D357" s="2">
        <v>6</v>
      </c>
      <c r="E357" s="2">
        <v>60</v>
      </c>
      <c r="F357" s="2">
        <v>30</v>
      </c>
      <c r="G357" s="2">
        <v>30</v>
      </c>
      <c r="H357" s="2">
        <v>0</v>
      </c>
      <c r="I357" s="2">
        <v>3.1046400000000003</v>
      </c>
    </row>
    <row r="358" spans="1:9" ht="12.75" customHeight="1" x14ac:dyDescent="0.2">
      <c r="A358" s="2" t="s">
        <v>46</v>
      </c>
      <c r="B358" s="2">
        <v>4</v>
      </c>
      <c r="C358" s="2">
        <v>1977</v>
      </c>
      <c r="D358" s="2">
        <v>1</v>
      </c>
      <c r="E358" s="2">
        <v>0</v>
      </c>
      <c r="F358" s="2">
        <v>0</v>
      </c>
      <c r="G358" s="2">
        <v>0</v>
      </c>
      <c r="H358" s="2">
        <v>0</v>
      </c>
      <c r="I358" s="2">
        <v>0.85343999999999998</v>
      </c>
    </row>
    <row r="359" spans="1:9" ht="12.75" customHeight="1" x14ac:dyDescent="0.2">
      <c r="A359" s="2" t="s">
        <v>46</v>
      </c>
      <c r="B359" s="2">
        <v>4</v>
      </c>
      <c r="C359" s="2">
        <v>1977</v>
      </c>
      <c r="D359" s="2">
        <v>2</v>
      </c>
      <c r="E359" s="2">
        <v>0</v>
      </c>
      <c r="F359" s="2">
        <v>0</v>
      </c>
      <c r="G359" s="2">
        <v>0</v>
      </c>
      <c r="H359" s="2">
        <v>0</v>
      </c>
      <c r="I359" s="2">
        <v>0.98784000000000005</v>
      </c>
    </row>
    <row r="360" spans="1:9" ht="12.75" customHeight="1" x14ac:dyDescent="0.2">
      <c r="A360" s="2" t="s">
        <v>46</v>
      </c>
      <c r="B360" s="2">
        <v>4</v>
      </c>
      <c r="C360" s="2">
        <v>1977</v>
      </c>
      <c r="D360" s="2">
        <v>3</v>
      </c>
      <c r="E360" s="2">
        <v>0</v>
      </c>
      <c r="F360" s="2">
        <v>30</v>
      </c>
      <c r="G360" s="2">
        <v>0</v>
      </c>
      <c r="H360" s="2">
        <v>0</v>
      </c>
      <c r="I360" s="2">
        <v>1.7337600000000002</v>
      </c>
    </row>
    <row r="361" spans="1:9" ht="12.75" customHeight="1" x14ac:dyDescent="0.2">
      <c r="A361" s="2" t="s">
        <v>46</v>
      </c>
      <c r="B361" s="2">
        <v>4</v>
      </c>
      <c r="C361" s="2">
        <v>1977</v>
      </c>
      <c r="D361" s="2">
        <v>4</v>
      </c>
      <c r="E361" s="2">
        <v>60</v>
      </c>
      <c r="F361" s="2">
        <v>30</v>
      </c>
      <c r="G361" s="2">
        <v>0</v>
      </c>
      <c r="H361" s="2">
        <v>0</v>
      </c>
      <c r="I361" s="2">
        <v>2.17056</v>
      </c>
    </row>
    <row r="362" spans="1:9" ht="12.75" customHeight="1" x14ac:dyDescent="0.2">
      <c r="A362" s="2" t="s">
        <v>46</v>
      </c>
      <c r="B362" s="2">
        <v>4</v>
      </c>
      <c r="C362" s="2">
        <v>1977</v>
      </c>
      <c r="D362" s="2">
        <v>5</v>
      </c>
      <c r="E362" s="2">
        <v>60</v>
      </c>
      <c r="F362" s="2">
        <v>30</v>
      </c>
      <c r="G362" s="2">
        <v>30</v>
      </c>
      <c r="H362" s="2">
        <v>0</v>
      </c>
      <c r="I362" s="2">
        <v>1.5993600000000001</v>
      </c>
    </row>
    <row r="363" spans="1:9" ht="12.75" customHeight="1" x14ac:dyDescent="0.2">
      <c r="A363" s="2" t="s">
        <v>46</v>
      </c>
      <c r="B363" s="2">
        <v>4</v>
      </c>
      <c r="C363" s="2">
        <v>1977</v>
      </c>
      <c r="D363" s="2">
        <v>6</v>
      </c>
      <c r="E363" s="2">
        <v>60</v>
      </c>
      <c r="F363" s="2">
        <v>30</v>
      </c>
      <c r="G363" s="2">
        <v>30</v>
      </c>
      <c r="H363" s="2">
        <v>0</v>
      </c>
      <c r="I363" s="2" t="s">
        <v>17</v>
      </c>
    </row>
    <row r="364" spans="1:9" ht="12.75" customHeight="1" x14ac:dyDescent="0.2">
      <c r="A364" s="2" t="s">
        <v>64</v>
      </c>
      <c r="B364" s="2">
        <v>4</v>
      </c>
      <c r="C364" s="2">
        <v>1978</v>
      </c>
      <c r="D364" s="2">
        <v>1</v>
      </c>
      <c r="E364" s="2">
        <v>0</v>
      </c>
      <c r="F364" s="2">
        <v>0</v>
      </c>
      <c r="G364" s="2">
        <v>0</v>
      </c>
      <c r="H364" s="2">
        <v>0</v>
      </c>
      <c r="I364" s="2">
        <v>1.8278399999999999</v>
      </c>
    </row>
    <row r="365" spans="1:9" ht="12.75" customHeight="1" x14ac:dyDescent="0.2">
      <c r="A365" s="2" t="s">
        <v>64</v>
      </c>
      <c r="B365" s="2">
        <v>4</v>
      </c>
      <c r="C365" s="2">
        <v>1978</v>
      </c>
      <c r="D365" s="2">
        <v>2</v>
      </c>
      <c r="E365" s="2">
        <v>0</v>
      </c>
      <c r="F365" s="2">
        <v>0</v>
      </c>
      <c r="G365" s="2">
        <v>0</v>
      </c>
      <c r="H365" s="2">
        <v>0</v>
      </c>
      <c r="I365" s="2">
        <v>1.2028799999999999</v>
      </c>
    </row>
    <row r="366" spans="1:9" ht="12.75" customHeight="1" x14ac:dyDescent="0.2">
      <c r="A366" s="2" t="s">
        <v>64</v>
      </c>
      <c r="B366" s="2">
        <v>4</v>
      </c>
      <c r="C366" s="2">
        <v>1978</v>
      </c>
      <c r="D366" s="2">
        <v>3</v>
      </c>
      <c r="E366" s="2">
        <v>0</v>
      </c>
      <c r="F366" s="2">
        <v>30</v>
      </c>
      <c r="G366" s="2">
        <v>0</v>
      </c>
      <c r="H366" s="2">
        <v>0</v>
      </c>
      <c r="I366" s="2">
        <v>1.13568</v>
      </c>
    </row>
    <row r="367" spans="1:9" ht="12.75" customHeight="1" x14ac:dyDescent="0.2">
      <c r="A367" s="2" t="s">
        <v>64</v>
      </c>
      <c r="B367" s="2">
        <v>4</v>
      </c>
      <c r="C367" s="2">
        <v>1978</v>
      </c>
      <c r="D367" s="2">
        <v>4</v>
      </c>
      <c r="E367" s="2">
        <v>60</v>
      </c>
      <c r="F367" s="2">
        <v>30</v>
      </c>
      <c r="G367" s="2">
        <v>0</v>
      </c>
      <c r="H367" s="2">
        <v>0</v>
      </c>
      <c r="I367" s="2">
        <v>2.16384</v>
      </c>
    </row>
    <row r="368" spans="1:9" ht="12.75" customHeight="1" x14ac:dyDescent="0.2">
      <c r="A368" s="2" t="s">
        <v>64</v>
      </c>
      <c r="B368" s="2">
        <v>4</v>
      </c>
      <c r="C368" s="2">
        <v>1978</v>
      </c>
      <c r="D368" s="2">
        <v>5</v>
      </c>
      <c r="E368" s="2">
        <v>60</v>
      </c>
      <c r="F368" s="2">
        <v>30</v>
      </c>
      <c r="G368" s="2">
        <v>30</v>
      </c>
      <c r="H368" s="2">
        <v>0</v>
      </c>
      <c r="I368" s="2">
        <v>2.2646400000000004</v>
      </c>
    </row>
    <row r="369" spans="1:9" ht="12.75" customHeight="1" x14ac:dyDescent="0.2">
      <c r="A369" s="2" t="s">
        <v>64</v>
      </c>
      <c r="B369" s="2">
        <v>4</v>
      </c>
      <c r="C369" s="2">
        <v>1978</v>
      </c>
      <c r="D369" s="2">
        <v>6</v>
      </c>
      <c r="E369" s="2">
        <v>60</v>
      </c>
      <c r="F369" s="2">
        <v>30</v>
      </c>
      <c r="G369" s="2">
        <v>30</v>
      </c>
      <c r="H369" s="2">
        <v>0</v>
      </c>
      <c r="I369" s="2">
        <v>2.2041599999999999</v>
      </c>
    </row>
    <row r="370" spans="1:9" ht="12.75" customHeight="1" x14ac:dyDescent="0.2">
      <c r="A370" s="2" t="s">
        <v>64</v>
      </c>
      <c r="B370" s="2">
        <v>4</v>
      </c>
      <c r="C370" s="2">
        <v>1979</v>
      </c>
      <c r="D370" s="2">
        <v>1</v>
      </c>
      <c r="E370" s="2">
        <v>240</v>
      </c>
      <c r="F370" s="2">
        <v>0</v>
      </c>
      <c r="G370" s="2">
        <v>0</v>
      </c>
      <c r="H370" s="2">
        <v>0</v>
      </c>
      <c r="I370" s="2">
        <v>3.3129599999999999</v>
      </c>
    </row>
    <row r="371" spans="1:9" ht="12.75" customHeight="1" x14ac:dyDescent="0.2">
      <c r="A371" s="2" t="s">
        <v>64</v>
      </c>
      <c r="B371" s="2">
        <v>4</v>
      </c>
      <c r="C371" s="2">
        <v>1979</v>
      </c>
      <c r="D371" s="2">
        <v>2</v>
      </c>
      <c r="E371" s="2">
        <v>0</v>
      </c>
      <c r="F371" s="2">
        <v>0</v>
      </c>
      <c r="G371" s="2">
        <v>0</v>
      </c>
      <c r="H371" s="2">
        <v>0</v>
      </c>
      <c r="I371" s="2">
        <v>1.7001600000000001</v>
      </c>
    </row>
    <row r="372" spans="1:9" ht="12.75" customHeight="1" x14ac:dyDescent="0.2">
      <c r="A372" s="2" t="s">
        <v>64</v>
      </c>
      <c r="B372" s="2">
        <v>4</v>
      </c>
      <c r="C372" s="2">
        <v>1979</v>
      </c>
      <c r="D372" s="2">
        <v>3</v>
      </c>
      <c r="E372" s="2">
        <v>0</v>
      </c>
      <c r="F372" s="2">
        <v>30</v>
      </c>
      <c r="G372" s="2">
        <v>0</v>
      </c>
      <c r="H372" s="2">
        <v>0</v>
      </c>
      <c r="I372" s="2">
        <v>2.6543999999999999</v>
      </c>
    </row>
    <row r="373" spans="1:9" ht="12.75" customHeight="1" x14ac:dyDescent="0.2">
      <c r="A373" s="2" t="s">
        <v>64</v>
      </c>
      <c r="B373" s="2">
        <v>4</v>
      </c>
      <c r="C373" s="2">
        <v>1979</v>
      </c>
      <c r="D373" s="2">
        <v>4</v>
      </c>
      <c r="E373" s="2">
        <v>60</v>
      </c>
      <c r="F373" s="2">
        <v>30</v>
      </c>
      <c r="G373" s="2">
        <v>0</v>
      </c>
      <c r="H373" s="2">
        <v>0</v>
      </c>
      <c r="I373" s="2">
        <v>3.5347200000000001</v>
      </c>
    </row>
    <row r="374" spans="1:9" ht="12.75" customHeight="1" x14ac:dyDescent="0.2">
      <c r="A374" s="2" t="s">
        <v>64</v>
      </c>
      <c r="B374" s="2">
        <v>4</v>
      </c>
      <c r="C374" s="2">
        <v>1979</v>
      </c>
      <c r="D374" s="2">
        <v>5</v>
      </c>
      <c r="E374" s="2">
        <v>60</v>
      </c>
      <c r="F374" s="2">
        <v>30</v>
      </c>
      <c r="G374" s="2">
        <v>30</v>
      </c>
      <c r="H374" s="2">
        <v>0</v>
      </c>
      <c r="I374" s="2">
        <v>3.3801600000000001</v>
      </c>
    </row>
    <row r="375" spans="1:9" ht="12.75" customHeight="1" x14ac:dyDescent="0.2">
      <c r="A375" s="2" t="s">
        <v>64</v>
      </c>
      <c r="B375" s="2">
        <v>4</v>
      </c>
      <c r="C375" s="2">
        <v>1979</v>
      </c>
      <c r="D375" s="2">
        <v>6</v>
      </c>
      <c r="E375" s="2">
        <v>60</v>
      </c>
      <c r="F375" s="2">
        <v>30</v>
      </c>
      <c r="G375" s="2">
        <v>30</v>
      </c>
      <c r="H375" s="2">
        <v>0</v>
      </c>
      <c r="I375" s="2">
        <v>3.5145599999999999</v>
      </c>
    </row>
    <row r="376" spans="1:9" ht="12.75" customHeight="1" x14ac:dyDescent="0.2">
      <c r="A376" s="2" t="s">
        <v>73</v>
      </c>
      <c r="B376" s="2">
        <v>4</v>
      </c>
      <c r="C376" s="2">
        <v>1980</v>
      </c>
      <c r="D376" s="2">
        <v>1</v>
      </c>
      <c r="E376" s="2">
        <v>0</v>
      </c>
      <c r="F376" s="2">
        <v>0</v>
      </c>
      <c r="G376" s="2">
        <v>0</v>
      </c>
      <c r="H376" s="2">
        <v>0</v>
      </c>
      <c r="I376" s="2">
        <v>2.9433600000000002</v>
      </c>
    </row>
    <row r="377" spans="1:9" ht="12.75" customHeight="1" x14ac:dyDescent="0.2">
      <c r="A377" s="2" t="s">
        <v>73</v>
      </c>
      <c r="B377" s="2">
        <v>4</v>
      </c>
      <c r="C377" s="2">
        <v>1980</v>
      </c>
      <c r="D377" s="2">
        <v>2</v>
      </c>
      <c r="E377" s="2">
        <v>0</v>
      </c>
      <c r="F377" s="2">
        <v>0</v>
      </c>
      <c r="G377" s="2">
        <v>0</v>
      </c>
      <c r="H377" s="2">
        <v>0</v>
      </c>
      <c r="I377" s="2">
        <v>1.68</v>
      </c>
    </row>
    <row r="378" spans="1:9" ht="12.75" customHeight="1" x14ac:dyDescent="0.2">
      <c r="A378" s="2" t="s">
        <v>73</v>
      </c>
      <c r="B378" s="2">
        <v>4</v>
      </c>
      <c r="C378" s="2">
        <v>1980</v>
      </c>
      <c r="D378" s="2">
        <v>3</v>
      </c>
      <c r="E378" s="2">
        <v>0</v>
      </c>
      <c r="F378" s="2">
        <v>30</v>
      </c>
      <c r="G378" s="2">
        <v>0</v>
      </c>
      <c r="H378" s="2">
        <v>0</v>
      </c>
      <c r="I378" s="2">
        <v>2.2444799999999998</v>
      </c>
    </row>
    <row r="379" spans="1:9" ht="12.75" customHeight="1" x14ac:dyDescent="0.2">
      <c r="A379" s="2" t="s">
        <v>73</v>
      </c>
      <c r="B379" s="2">
        <v>4</v>
      </c>
      <c r="C379" s="2">
        <v>1980</v>
      </c>
      <c r="D379" s="2">
        <v>4</v>
      </c>
      <c r="E379" s="2">
        <v>60</v>
      </c>
      <c r="F379" s="2">
        <v>30</v>
      </c>
      <c r="G379" s="2">
        <v>0</v>
      </c>
      <c r="H379" s="2">
        <v>0</v>
      </c>
      <c r="I379" s="2">
        <v>2.8895999999999997</v>
      </c>
    </row>
    <row r="380" spans="1:9" ht="12.75" customHeight="1" x14ac:dyDescent="0.2">
      <c r="A380" s="2" t="s">
        <v>73</v>
      </c>
      <c r="B380" s="2">
        <v>4</v>
      </c>
      <c r="C380" s="2">
        <v>1980</v>
      </c>
      <c r="D380" s="2">
        <v>5</v>
      </c>
      <c r="E380" s="2">
        <v>60</v>
      </c>
      <c r="F380" s="2">
        <v>30</v>
      </c>
      <c r="G380" s="2">
        <v>30</v>
      </c>
      <c r="H380" s="2">
        <v>0</v>
      </c>
      <c r="I380" s="2">
        <v>2.4864000000000002</v>
      </c>
    </row>
    <row r="381" spans="1:9" ht="12.75" customHeight="1" x14ac:dyDescent="0.2">
      <c r="A381" s="2" t="s">
        <v>73</v>
      </c>
      <c r="B381" s="2">
        <v>4</v>
      </c>
      <c r="C381" s="2">
        <v>1980</v>
      </c>
      <c r="D381" s="2">
        <v>6</v>
      </c>
      <c r="E381" s="2">
        <v>60</v>
      </c>
      <c r="F381" s="2">
        <v>30</v>
      </c>
      <c r="G381" s="2">
        <v>30</v>
      </c>
      <c r="H381" s="2">
        <v>0</v>
      </c>
      <c r="I381" s="2">
        <v>2.1436799999999998</v>
      </c>
    </row>
    <row r="382" spans="1:9" ht="12.75" customHeight="1" x14ac:dyDescent="0.2">
      <c r="A382" s="2" t="s">
        <v>73</v>
      </c>
      <c r="B382" s="2">
        <v>4</v>
      </c>
      <c r="C382" s="2">
        <v>1981</v>
      </c>
      <c r="D382" s="2">
        <v>1</v>
      </c>
      <c r="E382" s="2">
        <v>0</v>
      </c>
      <c r="F382" s="2">
        <v>0</v>
      </c>
      <c r="G382" s="2">
        <v>0</v>
      </c>
      <c r="H382" s="2">
        <v>0</v>
      </c>
      <c r="I382" s="2">
        <v>2.6342400000000001</v>
      </c>
    </row>
    <row r="383" spans="1:9" ht="12.75" customHeight="1" x14ac:dyDescent="0.2">
      <c r="A383" s="2" t="s">
        <v>73</v>
      </c>
      <c r="B383" s="2">
        <v>4</v>
      </c>
      <c r="C383" s="2">
        <v>1981</v>
      </c>
      <c r="D383" s="2">
        <v>2</v>
      </c>
      <c r="E383" s="2">
        <v>0</v>
      </c>
      <c r="F383" s="2">
        <v>0</v>
      </c>
      <c r="G383" s="2">
        <v>0</v>
      </c>
      <c r="H383" s="2">
        <v>0</v>
      </c>
      <c r="I383" s="2">
        <v>1.4179200000000001</v>
      </c>
    </row>
    <row r="384" spans="1:9" ht="12.75" customHeight="1" x14ac:dyDescent="0.2">
      <c r="A384" s="2" t="s">
        <v>73</v>
      </c>
      <c r="B384" s="2">
        <v>4</v>
      </c>
      <c r="C384" s="2">
        <v>1981</v>
      </c>
      <c r="D384" s="2">
        <v>3</v>
      </c>
      <c r="E384" s="2">
        <v>0</v>
      </c>
      <c r="F384" s="2">
        <v>30</v>
      </c>
      <c r="G384" s="2">
        <v>0</v>
      </c>
      <c r="H384" s="2">
        <v>0</v>
      </c>
      <c r="I384" s="2">
        <v>1.3104</v>
      </c>
    </row>
    <row r="385" spans="1:9" ht="12.75" customHeight="1" x14ac:dyDescent="0.2">
      <c r="A385" s="2" t="s">
        <v>73</v>
      </c>
      <c r="B385" s="2">
        <v>4</v>
      </c>
      <c r="C385" s="2">
        <v>1981</v>
      </c>
      <c r="D385" s="2">
        <v>4</v>
      </c>
      <c r="E385" s="2">
        <v>60</v>
      </c>
      <c r="F385" s="2">
        <v>30</v>
      </c>
      <c r="G385" s="2">
        <v>0</v>
      </c>
      <c r="H385" s="2">
        <v>0</v>
      </c>
      <c r="I385" s="2">
        <v>2.5737599999999996</v>
      </c>
    </row>
    <row r="386" spans="1:9" ht="12.75" customHeight="1" x14ac:dyDescent="0.2">
      <c r="A386" s="2" t="s">
        <v>73</v>
      </c>
      <c r="B386" s="2">
        <v>4</v>
      </c>
      <c r="C386" s="2">
        <v>1981</v>
      </c>
      <c r="D386" s="2">
        <v>5</v>
      </c>
      <c r="E386" s="2">
        <v>60</v>
      </c>
      <c r="F386" s="2">
        <v>30</v>
      </c>
      <c r="G386" s="2">
        <v>30</v>
      </c>
      <c r="H386" s="2">
        <v>0</v>
      </c>
      <c r="I386" s="2">
        <v>2.1907200000000002</v>
      </c>
    </row>
    <row r="387" spans="1:9" ht="12.75" customHeight="1" x14ac:dyDescent="0.2">
      <c r="A387" s="2" t="s">
        <v>73</v>
      </c>
      <c r="B387" s="2">
        <v>4</v>
      </c>
      <c r="C387" s="2">
        <v>1981</v>
      </c>
      <c r="D387" s="2">
        <v>6</v>
      </c>
      <c r="E387" s="2">
        <v>60</v>
      </c>
      <c r="F387" s="2">
        <v>30</v>
      </c>
      <c r="G387" s="2">
        <v>30</v>
      </c>
      <c r="H387" s="2">
        <v>0</v>
      </c>
      <c r="I387" s="2">
        <v>2.4796799999999997</v>
      </c>
    </row>
    <row r="388" spans="1:9" ht="12.75" customHeight="1" x14ac:dyDescent="0.2">
      <c r="A388" s="2" t="s">
        <v>73</v>
      </c>
      <c r="B388" s="2">
        <v>4</v>
      </c>
      <c r="C388" s="2">
        <v>1982</v>
      </c>
      <c r="D388" s="2">
        <v>1</v>
      </c>
      <c r="E388" s="2">
        <v>0</v>
      </c>
      <c r="F388" s="2">
        <v>0</v>
      </c>
      <c r="G388" s="2">
        <v>0</v>
      </c>
      <c r="H388" s="2">
        <v>0</v>
      </c>
      <c r="I388" s="2">
        <v>3.0710400000000004</v>
      </c>
    </row>
    <row r="389" spans="1:9" ht="12.75" customHeight="1" x14ac:dyDescent="0.2">
      <c r="A389" s="2" t="s">
        <v>73</v>
      </c>
      <c r="B389" s="2">
        <v>4</v>
      </c>
      <c r="C389" s="2">
        <v>1982</v>
      </c>
      <c r="D389" s="2">
        <v>2</v>
      </c>
      <c r="E389" s="2">
        <v>0</v>
      </c>
      <c r="F389" s="2">
        <v>0</v>
      </c>
      <c r="G389" s="2">
        <v>0</v>
      </c>
      <c r="H389" s="2">
        <v>0</v>
      </c>
      <c r="I389" s="2">
        <v>1.9017600000000001</v>
      </c>
    </row>
    <row r="390" spans="1:9" ht="12.75" customHeight="1" x14ac:dyDescent="0.2">
      <c r="A390" s="2" t="s">
        <v>73</v>
      </c>
      <c r="B390" s="2">
        <v>4</v>
      </c>
      <c r="C390" s="2">
        <v>1982</v>
      </c>
      <c r="D390" s="2">
        <v>3</v>
      </c>
      <c r="E390" s="2">
        <v>0</v>
      </c>
      <c r="F390" s="2">
        <v>30</v>
      </c>
      <c r="G390" s="2">
        <v>0</v>
      </c>
      <c r="H390" s="2">
        <v>0</v>
      </c>
      <c r="I390" s="2">
        <v>2.0764800000000001</v>
      </c>
    </row>
    <row r="391" spans="1:9" ht="12.75" customHeight="1" x14ac:dyDescent="0.2">
      <c r="A391" s="2" t="s">
        <v>73</v>
      </c>
      <c r="B391" s="2">
        <v>4</v>
      </c>
      <c r="C391" s="2">
        <v>1982</v>
      </c>
      <c r="D391" s="2">
        <v>4</v>
      </c>
      <c r="E391" s="2">
        <v>60</v>
      </c>
      <c r="F391" s="2">
        <v>30</v>
      </c>
      <c r="G391" s="2">
        <v>0</v>
      </c>
      <c r="H391" s="2">
        <v>0</v>
      </c>
      <c r="I391" s="2">
        <v>2.16384</v>
      </c>
    </row>
    <row r="392" spans="1:9" ht="12.75" customHeight="1" x14ac:dyDescent="0.2">
      <c r="A392" s="2" t="s">
        <v>73</v>
      </c>
      <c r="B392" s="2">
        <v>4</v>
      </c>
      <c r="C392" s="2">
        <v>1982</v>
      </c>
      <c r="D392" s="2">
        <v>5</v>
      </c>
      <c r="E392" s="2">
        <v>60</v>
      </c>
      <c r="F392" s="2">
        <v>30</v>
      </c>
      <c r="G392" s="2">
        <v>30</v>
      </c>
      <c r="H392" s="2">
        <v>0</v>
      </c>
      <c r="I392" s="2">
        <v>2.7081599999999999</v>
      </c>
    </row>
    <row r="393" spans="1:9" ht="12.75" customHeight="1" x14ac:dyDescent="0.2">
      <c r="A393" s="2" t="s">
        <v>73</v>
      </c>
      <c r="B393" s="2">
        <v>4</v>
      </c>
      <c r="C393" s="2">
        <v>1982</v>
      </c>
      <c r="D393" s="2">
        <v>6</v>
      </c>
      <c r="E393" s="2">
        <v>60</v>
      </c>
      <c r="F393" s="2">
        <v>30</v>
      </c>
      <c r="G393" s="2">
        <v>30</v>
      </c>
      <c r="H393" s="2">
        <v>0</v>
      </c>
      <c r="I393" s="2">
        <v>2.8963200000000002</v>
      </c>
    </row>
    <row r="394" spans="1:9" ht="12.75" customHeight="1" x14ac:dyDescent="0.2">
      <c r="A394" s="2" t="s">
        <v>73</v>
      </c>
      <c r="B394" s="2">
        <v>4</v>
      </c>
      <c r="C394" s="2">
        <v>1983</v>
      </c>
      <c r="D394" s="2">
        <v>1</v>
      </c>
      <c r="E394" s="2">
        <v>240</v>
      </c>
      <c r="F394" s="2">
        <v>0</v>
      </c>
      <c r="G394" s="2">
        <v>0</v>
      </c>
      <c r="H394" s="2">
        <v>0</v>
      </c>
      <c r="I394" s="2">
        <v>2.0227200000000001</v>
      </c>
    </row>
    <row r="395" spans="1:9" ht="12.75" customHeight="1" x14ac:dyDescent="0.2">
      <c r="A395" s="2" t="s">
        <v>73</v>
      </c>
      <c r="B395" s="2">
        <v>4</v>
      </c>
      <c r="C395" s="2">
        <v>1983</v>
      </c>
      <c r="D395" s="2">
        <v>2</v>
      </c>
      <c r="E395" s="2">
        <v>0</v>
      </c>
      <c r="F395" s="2">
        <v>0</v>
      </c>
      <c r="G395" s="2">
        <v>0</v>
      </c>
      <c r="H395" s="2">
        <v>0</v>
      </c>
      <c r="I395" s="2">
        <v>1.3910400000000001</v>
      </c>
    </row>
    <row r="396" spans="1:9" ht="12.75" customHeight="1" x14ac:dyDescent="0.2">
      <c r="A396" s="2" t="s">
        <v>73</v>
      </c>
      <c r="B396" s="2">
        <v>4</v>
      </c>
      <c r="C396" s="2">
        <v>1983</v>
      </c>
      <c r="D396" s="2">
        <v>3</v>
      </c>
      <c r="E396" s="2">
        <v>0</v>
      </c>
      <c r="F396" s="2">
        <v>30</v>
      </c>
      <c r="G396" s="2">
        <v>0</v>
      </c>
      <c r="H396" s="2">
        <v>0</v>
      </c>
      <c r="I396" s="2">
        <v>1.1491200000000001</v>
      </c>
    </row>
    <row r="397" spans="1:9" ht="12.75" customHeight="1" x14ac:dyDescent="0.2">
      <c r="A397" s="2" t="s">
        <v>73</v>
      </c>
      <c r="B397" s="2">
        <v>4</v>
      </c>
      <c r="C397" s="2">
        <v>1983</v>
      </c>
      <c r="D397" s="2">
        <v>4</v>
      </c>
      <c r="E397" s="2">
        <v>60</v>
      </c>
      <c r="F397" s="2">
        <v>30</v>
      </c>
      <c r="G397" s="2">
        <v>0</v>
      </c>
      <c r="H397" s="2">
        <v>0</v>
      </c>
      <c r="I397" s="2">
        <v>1.8748799999999999</v>
      </c>
    </row>
    <row r="398" spans="1:9" ht="12.75" customHeight="1" x14ac:dyDescent="0.2">
      <c r="A398" s="2" t="s">
        <v>73</v>
      </c>
      <c r="B398" s="2">
        <v>4</v>
      </c>
      <c r="C398" s="2">
        <v>1983</v>
      </c>
      <c r="D398" s="2">
        <v>5</v>
      </c>
      <c r="E398" s="2">
        <v>60</v>
      </c>
      <c r="F398" s="2">
        <v>30</v>
      </c>
      <c r="G398" s="2">
        <v>30</v>
      </c>
      <c r="H398" s="2">
        <v>0</v>
      </c>
      <c r="I398" s="2">
        <v>1.70688</v>
      </c>
    </row>
    <row r="399" spans="1:9" ht="12.75" customHeight="1" x14ac:dyDescent="0.2">
      <c r="A399" s="2" t="s">
        <v>73</v>
      </c>
      <c r="B399" s="2">
        <v>4</v>
      </c>
      <c r="C399" s="2">
        <v>1983</v>
      </c>
      <c r="D399" s="2">
        <v>6</v>
      </c>
      <c r="E399" s="2">
        <v>60</v>
      </c>
      <c r="F399" s="2">
        <v>30</v>
      </c>
      <c r="G399" s="2">
        <v>30</v>
      </c>
      <c r="H399" s="2">
        <v>0</v>
      </c>
      <c r="I399" s="2">
        <v>1.6867200000000002</v>
      </c>
    </row>
    <row r="400" spans="1:9" ht="12.75" customHeight="1" x14ac:dyDescent="0.2">
      <c r="A400" s="2" t="s">
        <v>73</v>
      </c>
      <c r="B400" s="2">
        <v>4</v>
      </c>
      <c r="C400" s="2">
        <v>1984</v>
      </c>
      <c r="D400" s="2">
        <v>1</v>
      </c>
      <c r="E400" s="2">
        <v>0</v>
      </c>
      <c r="F400" s="2">
        <v>0</v>
      </c>
      <c r="G400" s="2">
        <v>0</v>
      </c>
      <c r="H400" s="2">
        <v>0</v>
      </c>
      <c r="I400" s="2">
        <v>2.9568000000000003</v>
      </c>
    </row>
    <row r="401" spans="1:9" ht="12.75" customHeight="1" x14ac:dyDescent="0.2">
      <c r="A401" s="2" t="s">
        <v>73</v>
      </c>
      <c r="B401" s="2">
        <v>4</v>
      </c>
      <c r="C401" s="2">
        <v>1984</v>
      </c>
      <c r="D401" s="2">
        <v>2</v>
      </c>
      <c r="E401" s="2">
        <v>0</v>
      </c>
      <c r="F401" s="2">
        <v>0</v>
      </c>
      <c r="G401" s="2">
        <v>0</v>
      </c>
      <c r="H401" s="2">
        <v>0</v>
      </c>
      <c r="I401" s="2">
        <v>1.3238399999999999</v>
      </c>
    </row>
    <row r="402" spans="1:9" ht="12.75" customHeight="1" x14ac:dyDescent="0.2">
      <c r="A402" s="2" t="s">
        <v>73</v>
      </c>
      <c r="B402" s="2">
        <v>4</v>
      </c>
      <c r="C402" s="2">
        <v>1984</v>
      </c>
      <c r="D402" s="2">
        <v>3</v>
      </c>
      <c r="E402" s="2">
        <v>0</v>
      </c>
      <c r="F402" s="2">
        <v>30</v>
      </c>
      <c r="G402" s="2">
        <v>0</v>
      </c>
      <c r="H402" s="2">
        <v>0</v>
      </c>
      <c r="I402" s="2">
        <v>1.9891200000000002</v>
      </c>
    </row>
    <row r="403" spans="1:9" ht="12.75" customHeight="1" x14ac:dyDescent="0.2">
      <c r="A403" s="2" t="s">
        <v>73</v>
      </c>
      <c r="B403" s="2">
        <v>4</v>
      </c>
      <c r="C403" s="2">
        <v>1984</v>
      </c>
      <c r="D403" s="2">
        <v>4</v>
      </c>
      <c r="E403" s="2">
        <v>60</v>
      </c>
      <c r="F403" s="2">
        <v>30</v>
      </c>
      <c r="G403" s="2">
        <v>0</v>
      </c>
      <c r="H403" s="2">
        <v>0</v>
      </c>
      <c r="I403" s="2">
        <v>2.1369600000000002</v>
      </c>
    </row>
    <row r="404" spans="1:9" ht="12.75" customHeight="1" x14ac:dyDescent="0.2">
      <c r="A404" s="2" t="s">
        <v>73</v>
      </c>
      <c r="B404" s="2">
        <v>4</v>
      </c>
      <c r="C404" s="2">
        <v>1984</v>
      </c>
      <c r="D404" s="2">
        <v>5</v>
      </c>
      <c r="E404" s="2">
        <v>60</v>
      </c>
      <c r="F404" s="2">
        <v>30</v>
      </c>
      <c r="G404" s="2">
        <v>30</v>
      </c>
      <c r="H404" s="2">
        <v>0</v>
      </c>
      <c r="I404" s="2">
        <v>2.1907200000000002</v>
      </c>
    </row>
    <row r="405" spans="1:9" ht="12.75" customHeight="1" x14ac:dyDescent="0.2">
      <c r="A405" s="2" t="s">
        <v>73</v>
      </c>
      <c r="B405" s="2">
        <v>4</v>
      </c>
      <c r="C405" s="2">
        <v>1984</v>
      </c>
      <c r="D405" s="2">
        <v>6</v>
      </c>
      <c r="E405" s="2">
        <v>60</v>
      </c>
      <c r="F405" s="2">
        <v>30</v>
      </c>
      <c r="G405" s="2">
        <v>30</v>
      </c>
      <c r="H405" s="2">
        <v>0</v>
      </c>
      <c r="I405" s="2">
        <v>2.7686400000000004</v>
      </c>
    </row>
    <row r="406" spans="1:9" ht="12.75" customHeight="1" x14ac:dyDescent="0.2">
      <c r="A406" s="2" t="s">
        <v>73</v>
      </c>
      <c r="B406" s="2">
        <v>4</v>
      </c>
      <c r="C406" s="2">
        <v>1985</v>
      </c>
      <c r="D406" s="2">
        <v>1</v>
      </c>
      <c r="E406" s="2">
        <v>0</v>
      </c>
      <c r="F406" s="2">
        <v>0</v>
      </c>
      <c r="G406" s="2">
        <v>0</v>
      </c>
      <c r="H406" s="2">
        <v>0</v>
      </c>
      <c r="I406" s="2">
        <v>2.0495999999999999</v>
      </c>
    </row>
    <row r="407" spans="1:9" ht="12.75" customHeight="1" x14ac:dyDescent="0.2">
      <c r="A407" s="2" t="s">
        <v>73</v>
      </c>
      <c r="B407" s="2">
        <v>4</v>
      </c>
      <c r="C407" s="2">
        <v>1985</v>
      </c>
      <c r="D407" s="2">
        <v>2</v>
      </c>
      <c r="E407" s="2">
        <v>0</v>
      </c>
      <c r="F407" s="2">
        <v>0</v>
      </c>
      <c r="G407" s="2">
        <v>0</v>
      </c>
      <c r="H407" s="2">
        <v>0</v>
      </c>
      <c r="I407" s="2">
        <v>0.94752000000000003</v>
      </c>
    </row>
    <row r="408" spans="1:9" ht="12.75" customHeight="1" x14ac:dyDescent="0.2">
      <c r="A408" s="2" t="s">
        <v>73</v>
      </c>
      <c r="B408" s="2">
        <v>4</v>
      </c>
      <c r="C408" s="2">
        <v>1985</v>
      </c>
      <c r="D408" s="2">
        <v>3</v>
      </c>
      <c r="E408" s="2">
        <v>0</v>
      </c>
      <c r="F408" s="2">
        <v>30</v>
      </c>
      <c r="G408" s="2">
        <v>0</v>
      </c>
      <c r="H408" s="2">
        <v>0</v>
      </c>
      <c r="I408" s="2">
        <v>0.73920000000000008</v>
      </c>
    </row>
    <row r="409" spans="1:9" ht="12.75" customHeight="1" x14ac:dyDescent="0.2">
      <c r="A409" s="2" t="s">
        <v>73</v>
      </c>
      <c r="B409" s="2">
        <v>4</v>
      </c>
      <c r="C409" s="2">
        <v>1985</v>
      </c>
      <c r="D409" s="2">
        <v>4</v>
      </c>
      <c r="E409" s="2">
        <v>60</v>
      </c>
      <c r="F409" s="2">
        <v>30</v>
      </c>
      <c r="G409" s="2">
        <v>0</v>
      </c>
      <c r="H409" s="2">
        <v>0</v>
      </c>
      <c r="I409" s="2">
        <v>1.4918399999999998</v>
      </c>
    </row>
    <row r="410" spans="1:9" ht="12.75" customHeight="1" x14ac:dyDescent="0.2">
      <c r="A410" s="2" t="s">
        <v>73</v>
      </c>
      <c r="B410" s="2">
        <v>4</v>
      </c>
      <c r="C410" s="2">
        <v>1985</v>
      </c>
      <c r="D410" s="2">
        <v>5</v>
      </c>
      <c r="E410" s="2">
        <v>60</v>
      </c>
      <c r="F410" s="2">
        <v>30</v>
      </c>
      <c r="G410" s="2">
        <v>30</v>
      </c>
      <c r="H410" s="2">
        <v>0</v>
      </c>
      <c r="I410" s="2">
        <v>1.5724800000000001</v>
      </c>
    </row>
    <row r="411" spans="1:9" ht="12.75" customHeight="1" x14ac:dyDescent="0.2">
      <c r="A411" s="2" t="s">
        <v>73</v>
      </c>
      <c r="B411" s="2">
        <v>4</v>
      </c>
      <c r="C411" s="2">
        <v>1985</v>
      </c>
      <c r="D411" s="2">
        <v>6</v>
      </c>
      <c r="E411" s="2">
        <v>60</v>
      </c>
      <c r="F411" s="2">
        <v>30</v>
      </c>
      <c r="G411" s="2">
        <v>30</v>
      </c>
      <c r="H411" s="2">
        <v>0</v>
      </c>
      <c r="I411" s="2">
        <v>1.90848</v>
      </c>
    </row>
    <row r="412" spans="1:9" ht="12.75" customHeight="1" x14ac:dyDescent="0.2">
      <c r="A412" s="2" t="s">
        <v>73</v>
      </c>
      <c r="B412" s="2">
        <v>4</v>
      </c>
      <c r="C412" s="2">
        <v>1986</v>
      </c>
      <c r="D412" s="2">
        <v>1</v>
      </c>
      <c r="E412" s="2">
        <v>0</v>
      </c>
      <c r="F412" s="2">
        <v>0</v>
      </c>
      <c r="G412" s="2">
        <v>0</v>
      </c>
      <c r="H412" s="2">
        <v>0</v>
      </c>
      <c r="I412" s="2">
        <v>1.2230399999999999</v>
      </c>
    </row>
    <row r="413" spans="1:9" ht="12.75" customHeight="1" x14ac:dyDescent="0.2">
      <c r="A413" s="2" t="s">
        <v>73</v>
      </c>
      <c r="B413" s="2">
        <v>4</v>
      </c>
      <c r="C413" s="2">
        <v>1986</v>
      </c>
      <c r="D413" s="2">
        <v>2</v>
      </c>
      <c r="E413" s="2">
        <v>0</v>
      </c>
      <c r="F413" s="2">
        <v>0</v>
      </c>
      <c r="G413" s="2">
        <v>0</v>
      </c>
      <c r="H413" s="2">
        <v>0</v>
      </c>
      <c r="I413" s="2">
        <v>0.86688000000000009</v>
      </c>
    </row>
    <row r="414" spans="1:9" ht="12.75" customHeight="1" x14ac:dyDescent="0.2">
      <c r="A414" s="2" t="s">
        <v>73</v>
      </c>
      <c r="B414" s="2">
        <v>4</v>
      </c>
      <c r="C414" s="2">
        <v>1986</v>
      </c>
      <c r="D414" s="2">
        <v>3</v>
      </c>
      <c r="E414" s="2">
        <v>0</v>
      </c>
      <c r="F414" s="2">
        <v>30</v>
      </c>
      <c r="G414" s="2">
        <v>0</v>
      </c>
      <c r="H414" s="2">
        <v>0</v>
      </c>
      <c r="I414" s="2">
        <v>0.90720000000000001</v>
      </c>
    </row>
    <row r="415" spans="1:9" ht="12.75" customHeight="1" x14ac:dyDescent="0.2">
      <c r="A415" s="2" t="s">
        <v>73</v>
      </c>
      <c r="B415" s="2">
        <v>4</v>
      </c>
      <c r="C415" s="2">
        <v>1986</v>
      </c>
      <c r="D415" s="2">
        <v>4</v>
      </c>
      <c r="E415" s="2">
        <v>60</v>
      </c>
      <c r="F415" s="2">
        <v>30</v>
      </c>
      <c r="G415" s="2">
        <v>0</v>
      </c>
      <c r="H415" s="2">
        <v>0</v>
      </c>
      <c r="I415" s="2">
        <v>0.88703999999999994</v>
      </c>
    </row>
    <row r="416" spans="1:9" ht="12.75" customHeight="1" x14ac:dyDescent="0.2">
      <c r="A416" s="2" t="s">
        <v>73</v>
      </c>
      <c r="B416" s="2">
        <v>4</v>
      </c>
      <c r="C416" s="2">
        <v>1986</v>
      </c>
      <c r="D416" s="2">
        <v>5</v>
      </c>
      <c r="E416" s="2">
        <v>60</v>
      </c>
      <c r="F416" s="2">
        <v>30</v>
      </c>
      <c r="G416" s="2">
        <v>30</v>
      </c>
      <c r="H416" s="2">
        <v>0</v>
      </c>
      <c r="I416" s="2">
        <v>1.4313600000000002</v>
      </c>
    </row>
    <row r="417" spans="1:9" ht="12.75" customHeight="1" x14ac:dyDescent="0.2">
      <c r="A417" s="2" t="s">
        <v>73</v>
      </c>
      <c r="B417" s="2">
        <v>4</v>
      </c>
      <c r="C417" s="2">
        <v>1986</v>
      </c>
      <c r="D417" s="2">
        <v>6</v>
      </c>
      <c r="E417" s="2">
        <v>60</v>
      </c>
      <c r="F417" s="2">
        <v>30</v>
      </c>
      <c r="G417" s="2">
        <v>30</v>
      </c>
      <c r="H417" s="2">
        <v>0</v>
      </c>
      <c r="I417" s="2">
        <v>1.63296</v>
      </c>
    </row>
    <row r="418" spans="1:9" ht="12.75" customHeight="1" x14ac:dyDescent="0.2">
      <c r="A418" s="2" t="s">
        <v>73</v>
      </c>
      <c r="B418" s="2">
        <v>4</v>
      </c>
      <c r="C418" s="2">
        <v>1987</v>
      </c>
      <c r="D418" s="2">
        <v>1</v>
      </c>
      <c r="E418" s="2">
        <v>240</v>
      </c>
      <c r="F418" s="2">
        <v>0</v>
      </c>
      <c r="G418" s="2">
        <v>0</v>
      </c>
      <c r="H418" s="2">
        <v>0</v>
      </c>
      <c r="I418" s="2">
        <v>0.88703999999999994</v>
      </c>
    </row>
    <row r="419" spans="1:9" ht="12.75" customHeight="1" x14ac:dyDescent="0.2">
      <c r="A419" s="2" t="s">
        <v>73</v>
      </c>
      <c r="B419" s="2">
        <v>4</v>
      </c>
      <c r="C419" s="2">
        <v>1987</v>
      </c>
      <c r="D419" s="2">
        <v>2</v>
      </c>
      <c r="E419" s="2">
        <v>0</v>
      </c>
      <c r="F419" s="2">
        <v>0</v>
      </c>
      <c r="G419" s="2">
        <v>0</v>
      </c>
      <c r="H419" s="2">
        <v>0</v>
      </c>
      <c r="I419" s="2">
        <v>0.72576000000000007</v>
      </c>
    </row>
    <row r="420" spans="1:9" ht="12.75" customHeight="1" x14ac:dyDescent="0.2">
      <c r="A420" s="2" t="s">
        <v>73</v>
      </c>
      <c r="B420" s="2">
        <v>4</v>
      </c>
      <c r="C420" s="2">
        <v>1987</v>
      </c>
      <c r="D420" s="2">
        <v>3</v>
      </c>
      <c r="E420" s="2">
        <v>0</v>
      </c>
      <c r="F420" s="2">
        <v>30</v>
      </c>
      <c r="G420" s="2">
        <v>0</v>
      </c>
      <c r="H420" s="2">
        <v>0</v>
      </c>
      <c r="I420" s="2">
        <v>0.83328000000000013</v>
      </c>
    </row>
    <row r="421" spans="1:9" ht="12.75" customHeight="1" x14ac:dyDescent="0.2">
      <c r="A421" s="2" t="s">
        <v>73</v>
      </c>
      <c r="B421" s="2">
        <v>4</v>
      </c>
      <c r="C421" s="2">
        <v>1987</v>
      </c>
      <c r="D421" s="2">
        <v>4</v>
      </c>
      <c r="E421" s="2">
        <v>60</v>
      </c>
      <c r="F421" s="2">
        <v>30</v>
      </c>
      <c r="G421" s="2">
        <v>0</v>
      </c>
      <c r="H421" s="2">
        <v>0</v>
      </c>
      <c r="I421" s="2">
        <v>0.78624000000000005</v>
      </c>
    </row>
    <row r="422" spans="1:9" ht="12.75" customHeight="1" x14ac:dyDescent="0.2">
      <c r="A422" s="2" t="s">
        <v>73</v>
      </c>
      <c r="B422" s="2">
        <v>4</v>
      </c>
      <c r="C422" s="2">
        <v>1987</v>
      </c>
      <c r="D422" s="2">
        <v>5</v>
      </c>
      <c r="E422" s="2">
        <v>60</v>
      </c>
      <c r="F422" s="2">
        <v>30</v>
      </c>
      <c r="G422" s="2">
        <v>30</v>
      </c>
      <c r="H422" s="2">
        <v>0</v>
      </c>
      <c r="I422" s="2">
        <v>0.82656000000000007</v>
      </c>
    </row>
    <row r="423" spans="1:9" ht="12.75" customHeight="1" x14ac:dyDescent="0.2">
      <c r="A423" s="2" t="s">
        <v>73</v>
      </c>
      <c r="B423" s="2">
        <v>4</v>
      </c>
      <c r="C423" s="2">
        <v>1987</v>
      </c>
      <c r="D423" s="2">
        <v>6</v>
      </c>
      <c r="E423" s="2">
        <v>60</v>
      </c>
      <c r="F423" s="2">
        <v>30</v>
      </c>
      <c r="G423" s="2">
        <v>30</v>
      </c>
      <c r="H423" s="2">
        <v>0</v>
      </c>
      <c r="I423" s="2">
        <v>0.93408000000000002</v>
      </c>
    </row>
    <row r="424" spans="1:9" ht="12.75" customHeight="1" x14ac:dyDescent="0.2">
      <c r="A424" s="2" t="s">
        <v>73</v>
      </c>
      <c r="B424" s="2">
        <v>4</v>
      </c>
      <c r="C424" s="2">
        <v>1988</v>
      </c>
      <c r="D424" s="2">
        <v>1</v>
      </c>
      <c r="E424" s="2">
        <v>0</v>
      </c>
      <c r="F424" s="2">
        <v>0</v>
      </c>
      <c r="G424" s="2">
        <v>0</v>
      </c>
      <c r="H424" s="2">
        <v>0</v>
      </c>
      <c r="I424" s="2">
        <v>2.0563200000000004</v>
      </c>
    </row>
    <row r="425" spans="1:9" ht="12.75" customHeight="1" x14ac:dyDescent="0.2">
      <c r="A425" s="2" t="s">
        <v>73</v>
      </c>
      <c r="B425" s="2">
        <v>4</v>
      </c>
      <c r="C425" s="2">
        <v>1988</v>
      </c>
      <c r="D425" s="2">
        <v>2</v>
      </c>
      <c r="E425" s="2">
        <v>0</v>
      </c>
      <c r="F425" s="2">
        <v>0</v>
      </c>
      <c r="G425" s="2">
        <v>0</v>
      </c>
      <c r="H425" s="2">
        <v>0</v>
      </c>
      <c r="I425" s="2">
        <v>1.43808</v>
      </c>
    </row>
    <row r="426" spans="1:9" ht="12.75" customHeight="1" x14ac:dyDescent="0.2">
      <c r="A426" s="2" t="s">
        <v>73</v>
      </c>
      <c r="B426" s="2">
        <v>4</v>
      </c>
      <c r="C426" s="2">
        <v>1988</v>
      </c>
      <c r="D426" s="2">
        <v>3</v>
      </c>
      <c r="E426" s="2">
        <v>0</v>
      </c>
      <c r="F426" s="2">
        <v>30</v>
      </c>
      <c r="G426" s="2">
        <v>0</v>
      </c>
      <c r="H426" s="2">
        <v>0</v>
      </c>
      <c r="I426" s="2">
        <v>1.0752000000000002</v>
      </c>
    </row>
    <row r="427" spans="1:9" ht="12.75" customHeight="1" x14ac:dyDescent="0.2">
      <c r="A427" s="2" t="s">
        <v>73</v>
      </c>
      <c r="B427" s="2">
        <v>4</v>
      </c>
      <c r="C427" s="2">
        <v>1988</v>
      </c>
      <c r="D427" s="2">
        <v>4</v>
      </c>
      <c r="E427" s="2">
        <v>60</v>
      </c>
      <c r="F427" s="2">
        <v>30</v>
      </c>
      <c r="G427" s="2">
        <v>0</v>
      </c>
      <c r="H427" s="2">
        <v>0</v>
      </c>
      <c r="I427" s="2">
        <v>1.68</v>
      </c>
    </row>
    <row r="428" spans="1:9" ht="12.75" customHeight="1" x14ac:dyDescent="0.2">
      <c r="A428" s="2" t="s">
        <v>73</v>
      </c>
      <c r="B428" s="2">
        <v>4</v>
      </c>
      <c r="C428" s="2">
        <v>1988</v>
      </c>
      <c r="D428" s="2">
        <v>5</v>
      </c>
      <c r="E428" s="2">
        <v>60</v>
      </c>
      <c r="F428" s="2">
        <v>30</v>
      </c>
      <c r="G428" s="2">
        <v>30</v>
      </c>
      <c r="H428" s="2">
        <v>0</v>
      </c>
      <c r="I428" s="2">
        <v>1.9958400000000001</v>
      </c>
    </row>
    <row r="429" spans="1:9" ht="12.75" customHeight="1" x14ac:dyDescent="0.2">
      <c r="A429" s="2" t="s">
        <v>73</v>
      </c>
      <c r="B429" s="2">
        <v>4</v>
      </c>
      <c r="C429" s="2">
        <v>1988</v>
      </c>
      <c r="D429" s="2">
        <v>6</v>
      </c>
      <c r="E429" s="2">
        <v>60</v>
      </c>
      <c r="F429" s="2">
        <v>30</v>
      </c>
      <c r="G429" s="2">
        <v>30</v>
      </c>
      <c r="H429" s="2">
        <v>0</v>
      </c>
      <c r="I429" s="2">
        <v>2.1436799999999998</v>
      </c>
    </row>
    <row r="430" spans="1:9" ht="12.75" customHeight="1" x14ac:dyDescent="0.2">
      <c r="A430" s="2" t="s">
        <v>73</v>
      </c>
      <c r="B430" s="2">
        <v>4</v>
      </c>
      <c r="C430" s="2">
        <v>1989</v>
      </c>
      <c r="D430" s="2">
        <v>1</v>
      </c>
      <c r="E430" s="2">
        <v>0</v>
      </c>
      <c r="F430" s="2">
        <v>0</v>
      </c>
      <c r="G430" s="2">
        <v>0</v>
      </c>
      <c r="H430" s="2">
        <v>0</v>
      </c>
      <c r="I430" s="2">
        <v>1.74048</v>
      </c>
    </row>
    <row r="431" spans="1:9" ht="12.75" customHeight="1" x14ac:dyDescent="0.2">
      <c r="A431" s="2" t="s">
        <v>73</v>
      </c>
      <c r="B431" s="2">
        <v>4</v>
      </c>
      <c r="C431" s="2">
        <v>1989</v>
      </c>
      <c r="D431" s="2">
        <v>2</v>
      </c>
      <c r="E431" s="2">
        <v>0</v>
      </c>
      <c r="F431" s="2">
        <v>0</v>
      </c>
      <c r="G431" s="2">
        <v>0</v>
      </c>
      <c r="H431" s="2">
        <v>0</v>
      </c>
      <c r="I431" s="2">
        <v>0.79968000000000006</v>
      </c>
    </row>
    <row r="432" spans="1:9" ht="12.75" customHeight="1" x14ac:dyDescent="0.2">
      <c r="A432" s="2" t="s">
        <v>73</v>
      </c>
      <c r="B432" s="2">
        <v>4</v>
      </c>
      <c r="C432" s="2">
        <v>1989</v>
      </c>
      <c r="D432" s="2">
        <v>3</v>
      </c>
      <c r="E432" s="2">
        <v>0</v>
      </c>
      <c r="F432" s="2">
        <v>30</v>
      </c>
      <c r="G432" s="2">
        <v>0</v>
      </c>
      <c r="H432" s="2">
        <v>0</v>
      </c>
      <c r="I432" s="2">
        <v>1.12896</v>
      </c>
    </row>
    <row r="433" spans="1:9" ht="12.75" customHeight="1" x14ac:dyDescent="0.2">
      <c r="A433" s="2" t="s">
        <v>73</v>
      </c>
      <c r="B433" s="2">
        <v>4</v>
      </c>
      <c r="C433" s="2">
        <v>1989</v>
      </c>
      <c r="D433" s="2">
        <v>4</v>
      </c>
      <c r="E433" s="2">
        <v>60</v>
      </c>
      <c r="F433" s="2">
        <v>30</v>
      </c>
      <c r="G433" s="2">
        <v>0</v>
      </c>
      <c r="H433" s="2">
        <v>0</v>
      </c>
      <c r="I433" s="2">
        <v>1.0953600000000001</v>
      </c>
    </row>
    <row r="434" spans="1:9" ht="12.75" customHeight="1" x14ac:dyDescent="0.2">
      <c r="A434" s="2" t="s">
        <v>73</v>
      </c>
      <c r="B434" s="2">
        <v>4</v>
      </c>
      <c r="C434" s="2">
        <v>1989</v>
      </c>
      <c r="D434" s="2">
        <v>5</v>
      </c>
      <c r="E434" s="2">
        <v>60</v>
      </c>
      <c r="F434" s="2">
        <v>30</v>
      </c>
      <c r="G434" s="2">
        <v>30</v>
      </c>
      <c r="H434" s="2">
        <v>0</v>
      </c>
      <c r="I434" s="2">
        <v>1.6847040000000002</v>
      </c>
    </row>
    <row r="435" spans="1:9" ht="12.75" customHeight="1" x14ac:dyDescent="0.2">
      <c r="A435" s="2" t="s">
        <v>73</v>
      </c>
      <c r="B435" s="2">
        <v>4</v>
      </c>
      <c r="C435" s="2">
        <v>1989</v>
      </c>
      <c r="D435" s="2">
        <v>6</v>
      </c>
      <c r="E435" s="2">
        <v>60</v>
      </c>
      <c r="F435" s="2">
        <v>30</v>
      </c>
      <c r="G435" s="2">
        <v>30</v>
      </c>
      <c r="H435" s="2">
        <v>0</v>
      </c>
      <c r="I435" s="2">
        <v>1.65984</v>
      </c>
    </row>
    <row r="436" spans="1:9" ht="12.75" customHeight="1" x14ac:dyDescent="0.2">
      <c r="A436" s="2" t="s">
        <v>73</v>
      </c>
      <c r="B436" s="2">
        <v>4</v>
      </c>
      <c r="C436" s="2">
        <v>1990</v>
      </c>
      <c r="D436" s="2">
        <v>1</v>
      </c>
      <c r="E436" s="2">
        <v>0</v>
      </c>
      <c r="F436" s="2">
        <v>0</v>
      </c>
      <c r="G436" s="2">
        <v>0</v>
      </c>
      <c r="H436" s="2">
        <v>0</v>
      </c>
      <c r="I436" s="2">
        <v>2.3251200000000005</v>
      </c>
    </row>
    <row r="437" spans="1:9" ht="12.75" customHeight="1" x14ac:dyDescent="0.2">
      <c r="A437" s="2" t="s">
        <v>73</v>
      </c>
      <c r="B437" s="2">
        <v>4</v>
      </c>
      <c r="C437" s="2">
        <v>1990</v>
      </c>
      <c r="D437" s="2">
        <v>2</v>
      </c>
      <c r="E437" s="2">
        <v>0</v>
      </c>
      <c r="F437" s="2">
        <v>0</v>
      </c>
      <c r="G437" s="2">
        <v>0</v>
      </c>
      <c r="H437" s="2">
        <v>0</v>
      </c>
      <c r="I437" s="2">
        <v>1.4515200000000001</v>
      </c>
    </row>
    <row r="438" spans="1:9" ht="12.75" customHeight="1" x14ac:dyDescent="0.2">
      <c r="A438" s="2" t="s">
        <v>73</v>
      </c>
      <c r="B438" s="2">
        <v>4</v>
      </c>
      <c r="C438" s="2">
        <v>1990</v>
      </c>
      <c r="D438" s="2">
        <v>3</v>
      </c>
      <c r="E438" s="2">
        <v>0</v>
      </c>
      <c r="F438" s="2">
        <v>30</v>
      </c>
      <c r="G438" s="2">
        <v>0</v>
      </c>
      <c r="H438" s="2">
        <v>0</v>
      </c>
      <c r="I438" s="2">
        <v>1.23648</v>
      </c>
    </row>
    <row r="439" spans="1:9" ht="12.75" customHeight="1" x14ac:dyDescent="0.2">
      <c r="A439" s="2" t="s">
        <v>73</v>
      </c>
      <c r="B439" s="2">
        <v>4</v>
      </c>
      <c r="C439" s="2">
        <v>1990</v>
      </c>
      <c r="D439" s="2">
        <v>4</v>
      </c>
      <c r="E439" s="2">
        <v>60</v>
      </c>
      <c r="F439" s="2">
        <v>30</v>
      </c>
      <c r="G439" s="2">
        <v>0</v>
      </c>
      <c r="H439" s="2">
        <v>0</v>
      </c>
      <c r="I439" s="2">
        <v>2.1436799999999998</v>
      </c>
    </row>
    <row r="440" spans="1:9" ht="12.75" customHeight="1" x14ac:dyDescent="0.2">
      <c r="A440" s="2" t="s">
        <v>73</v>
      </c>
      <c r="B440" s="2">
        <v>4</v>
      </c>
      <c r="C440" s="2">
        <v>1990</v>
      </c>
      <c r="D440" s="2">
        <v>5</v>
      </c>
      <c r="E440" s="2">
        <v>60</v>
      </c>
      <c r="F440" s="2">
        <v>30</v>
      </c>
      <c r="G440" s="2">
        <v>30</v>
      </c>
      <c r="H440" s="2">
        <v>0</v>
      </c>
      <c r="I440" s="2">
        <v>2.16384</v>
      </c>
    </row>
    <row r="441" spans="1:9" ht="12.75" customHeight="1" x14ac:dyDescent="0.2">
      <c r="A441" s="2" t="s">
        <v>73</v>
      </c>
      <c r="B441" s="2">
        <v>4</v>
      </c>
      <c r="C441" s="2">
        <v>1990</v>
      </c>
      <c r="D441" s="2">
        <v>6</v>
      </c>
      <c r="E441" s="2">
        <v>60</v>
      </c>
      <c r="F441" s="2">
        <v>30</v>
      </c>
      <c r="G441" s="2">
        <v>30</v>
      </c>
      <c r="H441" s="2">
        <v>0</v>
      </c>
      <c r="I441" s="2">
        <v>2.1840000000000002</v>
      </c>
    </row>
    <row r="442" spans="1:9" ht="12.75" customHeight="1" x14ac:dyDescent="0.2">
      <c r="A442" s="2" t="s">
        <v>73</v>
      </c>
      <c r="B442" s="2">
        <v>4</v>
      </c>
      <c r="C442" s="2">
        <v>1991</v>
      </c>
      <c r="D442" s="2">
        <v>1</v>
      </c>
      <c r="E442" s="2">
        <v>240</v>
      </c>
      <c r="F442" s="2">
        <v>0</v>
      </c>
      <c r="G442" s="2">
        <v>0</v>
      </c>
      <c r="H442" s="2">
        <v>0</v>
      </c>
      <c r="I442" s="2">
        <v>1.7539200000000001</v>
      </c>
    </row>
    <row r="443" spans="1:9" ht="12.75" customHeight="1" x14ac:dyDescent="0.2">
      <c r="A443" s="2" t="s">
        <v>73</v>
      </c>
      <c r="B443" s="2">
        <v>4</v>
      </c>
      <c r="C443" s="2">
        <v>1991</v>
      </c>
      <c r="D443" s="2">
        <v>2</v>
      </c>
      <c r="E443" s="2">
        <v>0</v>
      </c>
      <c r="F443" s="2">
        <v>0</v>
      </c>
      <c r="G443" s="2">
        <v>0</v>
      </c>
      <c r="H443" s="2">
        <v>0</v>
      </c>
      <c r="I443" s="2">
        <v>1.1155200000000003</v>
      </c>
    </row>
    <row r="444" spans="1:9" ht="12.75" customHeight="1" x14ac:dyDescent="0.2">
      <c r="A444" s="2" t="s">
        <v>73</v>
      </c>
      <c r="B444" s="2">
        <v>4</v>
      </c>
      <c r="C444" s="2">
        <v>1991</v>
      </c>
      <c r="D444" s="2">
        <v>3</v>
      </c>
      <c r="E444" s="2">
        <v>0</v>
      </c>
      <c r="F444" s="2">
        <v>30</v>
      </c>
      <c r="G444" s="2">
        <v>0</v>
      </c>
      <c r="H444" s="2">
        <v>0</v>
      </c>
      <c r="I444" s="2">
        <v>1.06176</v>
      </c>
    </row>
    <row r="445" spans="1:9" ht="12.75" customHeight="1" x14ac:dyDescent="0.2">
      <c r="A445" s="2" t="s">
        <v>73</v>
      </c>
      <c r="B445" s="2">
        <v>4</v>
      </c>
      <c r="C445" s="2">
        <v>1991</v>
      </c>
      <c r="D445" s="2">
        <v>4</v>
      </c>
      <c r="E445" s="2">
        <v>60</v>
      </c>
      <c r="F445" s="2">
        <v>30</v>
      </c>
      <c r="G445" s="2">
        <v>0</v>
      </c>
      <c r="H445" s="2">
        <v>0</v>
      </c>
      <c r="I445" s="2">
        <v>1.5926400000000001</v>
      </c>
    </row>
    <row r="446" spans="1:9" ht="12.75" customHeight="1" x14ac:dyDescent="0.2">
      <c r="A446" s="2" t="s">
        <v>73</v>
      </c>
      <c r="B446" s="2">
        <v>4</v>
      </c>
      <c r="C446" s="2">
        <v>1991</v>
      </c>
      <c r="D446" s="2">
        <v>5</v>
      </c>
      <c r="E446" s="2">
        <v>60</v>
      </c>
      <c r="F446" s="2">
        <v>30</v>
      </c>
      <c r="G446" s="2">
        <v>30</v>
      </c>
      <c r="H446" s="2">
        <v>0</v>
      </c>
      <c r="I446" s="2">
        <v>2.8291200000000005</v>
      </c>
    </row>
    <row r="447" spans="1:9" ht="12.75" customHeight="1" x14ac:dyDescent="0.2">
      <c r="A447" s="2" t="s">
        <v>73</v>
      </c>
      <c r="B447" s="2">
        <v>4</v>
      </c>
      <c r="C447" s="2">
        <v>1991</v>
      </c>
      <c r="D447" s="2">
        <v>6</v>
      </c>
      <c r="E447" s="2">
        <v>60</v>
      </c>
      <c r="F447" s="2">
        <v>30</v>
      </c>
      <c r="G447" s="2">
        <v>30</v>
      </c>
      <c r="H447" s="2">
        <v>0</v>
      </c>
      <c r="I447" s="2">
        <v>2.9635200000000004</v>
      </c>
    </row>
    <row r="448" spans="1:9" ht="12.75" customHeight="1" x14ac:dyDescent="0.2">
      <c r="A448" s="2" t="s">
        <v>73</v>
      </c>
      <c r="B448" s="2">
        <v>4</v>
      </c>
      <c r="C448" s="2">
        <v>1992</v>
      </c>
      <c r="D448" s="2">
        <v>1</v>
      </c>
      <c r="E448" s="2">
        <v>0</v>
      </c>
      <c r="F448" s="2">
        <v>0</v>
      </c>
      <c r="G448" s="2">
        <v>0</v>
      </c>
      <c r="H448" s="2">
        <v>0</v>
      </c>
      <c r="I448" s="2">
        <v>1.4292163200000001</v>
      </c>
    </row>
    <row r="449" spans="1:9" ht="12.75" customHeight="1" x14ac:dyDescent="0.2">
      <c r="A449" s="2" t="s">
        <v>73</v>
      </c>
      <c r="B449" s="2">
        <v>4</v>
      </c>
      <c r="C449" s="2">
        <v>1992</v>
      </c>
      <c r="D449" s="2">
        <v>2</v>
      </c>
      <c r="E449" s="2">
        <v>0</v>
      </c>
      <c r="F449" s="2">
        <v>0</v>
      </c>
      <c r="G449" s="2">
        <v>0</v>
      </c>
      <c r="H449" s="2">
        <v>0</v>
      </c>
      <c r="I449" s="2">
        <v>0.90324192000000003</v>
      </c>
    </row>
    <row r="450" spans="1:9" ht="12.75" customHeight="1" x14ac:dyDescent="0.2">
      <c r="A450" s="2" t="s">
        <v>73</v>
      </c>
      <c r="B450" s="2">
        <v>4</v>
      </c>
      <c r="C450" s="2">
        <v>1992</v>
      </c>
      <c r="D450" s="2">
        <v>3</v>
      </c>
      <c r="E450" s="2">
        <v>0</v>
      </c>
      <c r="F450" s="2">
        <v>30</v>
      </c>
      <c r="G450" s="2">
        <v>0</v>
      </c>
      <c r="H450" s="2">
        <v>0</v>
      </c>
      <c r="I450" s="2">
        <v>0.78851808000000001</v>
      </c>
    </row>
    <row r="451" spans="1:9" ht="12.75" customHeight="1" x14ac:dyDescent="0.2">
      <c r="A451" s="2" t="s">
        <v>73</v>
      </c>
      <c r="B451" s="2">
        <v>4</v>
      </c>
      <c r="C451" s="2">
        <v>1992</v>
      </c>
      <c r="D451" s="2">
        <v>4</v>
      </c>
      <c r="E451" s="2">
        <v>60</v>
      </c>
      <c r="F451" s="2">
        <v>30</v>
      </c>
      <c r="G451" s="2">
        <v>0</v>
      </c>
      <c r="H451" s="2">
        <v>0</v>
      </c>
      <c r="I451" s="2">
        <v>1.61527296</v>
      </c>
    </row>
    <row r="452" spans="1:9" ht="12.75" customHeight="1" x14ac:dyDescent="0.2">
      <c r="A452" s="2" t="s">
        <v>73</v>
      </c>
      <c r="B452" s="2">
        <v>4</v>
      </c>
      <c r="C452" s="2">
        <v>1992</v>
      </c>
      <c r="D452" s="2">
        <v>5</v>
      </c>
      <c r="E452" s="2">
        <v>60</v>
      </c>
      <c r="F452" s="2">
        <v>30</v>
      </c>
      <c r="G452" s="2">
        <v>30</v>
      </c>
      <c r="H452" s="2">
        <v>0</v>
      </c>
      <c r="I452" s="2">
        <v>2.1220819200000003</v>
      </c>
    </row>
    <row r="453" spans="1:9" ht="12.75" customHeight="1" x14ac:dyDescent="0.2">
      <c r="A453" s="2" t="s">
        <v>73</v>
      </c>
      <c r="B453" s="2">
        <v>4</v>
      </c>
      <c r="C453" s="2">
        <v>1992</v>
      </c>
      <c r="D453" s="2">
        <v>6</v>
      </c>
      <c r="E453" s="2">
        <v>60</v>
      </c>
      <c r="F453" s="2">
        <v>30</v>
      </c>
      <c r="G453" s="2">
        <v>30</v>
      </c>
      <c r="H453" s="2">
        <v>0</v>
      </c>
      <c r="I453" s="2">
        <v>1.9736975999999999</v>
      </c>
    </row>
    <row r="454" spans="1:9" ht="12.75" customHeight="1" x14ac:dyDescent="0.2">
      <c r="A454" s="2" t="s">
        <v>79</v>
      </c>
      <c r="B454" s="2">
        <v>4</v>
      </c>
      <c r="C454" s="2">
        <v>1993</v>
      </c>
      <c r="D454" s="2">
        <v>1</v>
      </c>
      <c r="E454" s="2">
        <v>0</v>
      </c>
      <c r="F454" s="2">
        <v>0</v>
      </c>
      <c r="G454" s="2">
        <v>0</v>
      </c>
      <c r="H454" s="2">
        <v>0</v>
      </c>
      <c r="I454" s="2">
        <v>2.4995376</v>
      </c>
    </row>
    <row r="455" spans="1:9" ht="12.75" customHeight="1" x14ac:dyDescent="0.2">
      <c r="A455" s="2" t="s">
        <v>79</v>
      </c>
      <c r="B455" s="2">
        <v>4</v>
      </c>
      <c r="C455" s="2">
        <v>1993</v>
      </c>
      <c r="D455" s="2">
        <v>2</v>
      </c>
      <c r="E455" s="2">
        <v>0</v>
      </c>
      <c r="F455" s="2">
        <v>0</v>
      </c>
      <c r="G455" s="2">
        <v>0</v>
      </c>
      <c r="H455" s="2">
        <v>0</v>
      </c>
      <c r="I455" s="2">
        <v>1.25962368</v>
      </c>
    </row>
    <row r="456" spans="1:9" ht="12.75" customHeight="1" x14ac:dyDescent="0.2">
      <c r="A456" s="2" t="s">
        <v>79</v>
      </c>
      <c r="B456" s="2">
        <v>4</v>
      </c>
      <c r="C456" s="2">
        <v>1993</v>
      </c>
      <c r="D456" s="2">
        <v>3</v>
      </c>
      <c r="E456" s="2">
        <v>0</v>
      </c>
      <c r="F456" s="2">
        <v>30</v>
      </c>
      <c r="G456" s="2">
        <v>0</v>
      </c>
      <c r="H456" s="2">
        <v>0</v>
      </c>
      <c r="I456" s="2">
        <v>1.3823107200000002</v>
      </c>
    </row>
    <row r="457" spans="1:9" ht="12.75" customHeight="1" x14ac:dyDescent="0.2">
      <c r="A457" s="2" t="s">
        <v>79</v>
      </c>
      <c r="B457" s="2">
        <v>4</v>
      </c>
      <c r="C457" s="2">
        <v>1993</v>
      </c>
      <c r="D457" s="2">
        <v>4</v>
      </c>
      <c r="E457" s="2">
        <v>60</v>
      </c>
      <c r="F457" s="2">
        <v>30</v>
      </c>
      <c r="G457" s="2">
        <v>0</v>
      </c>
      <c r="H457" s="2">
        <v>0</v>
      </c>
      <c r="I457" s="2">
        <v>1.95898752</v>
      </c>
    </row>
    <row r="458" spans="1:9" ht="12.75" customHeight="1" x14ac:dyDescent="0.2">
      <c r="A458" s="2" t="s">
        <v>79</v>
      </c>
      <c r="B458" s="2">
        <v>4</v>
      </c>
      <c r="C458" s="2">
        <v>1993</v>
      </c>
      <c r="D458" s="2">
        <v>5</v>
      </c>
      <c r="E458" s="2">
        <v>60</v>
      </c>
      <c r="F458" s="2">
        <v>30</v>
      </c>
      <c r="G458" s="2">
        <v>30</v>
      </c>
      <c r="H458" s="2">
        <v>0</v>
      </c>
      <c r="I458" s="2">
        <v>2.4825561600000001</v>
      </c>
    </row>
    <row r="459" spans="1:9" ht="12.75" customHeight="1" x14ac:dyDescent="0.2">
      <c r="A459" s="2" t="s">
        <v>79</v>
      </c>
      <c r="B459" s="2">
        <v>4</v>
      </c>
      <c r="C459" s="2">
        <v>1993</v>
      </c>
      <c r="D459" s="2">
        <v>6</v>
      </c>
      <c r="E459" s="2">
        <v>60</v>
      </c>
      <c r="F459" s="2">
        <v>30</v>
      </c>
      <c r="G459" s="2">
        <v>30</v>
      </c>
      <c r="H459" s="2">
        <v>0</v>
      </c>
      <c r="I459" s="2">
        <v>2.75431968</v>
      </c>
    </row>
    <row r="460" spans="1:9" ht="12.75" customHeight="1" x14ac:dyDescent="0.2">
      <c r="A460" s="2" t="s">
        <v>79</v>
      </c>
      <c r="B460" s="2">
        <v>4</v>
      </c>
      <c r="C460" s="2">
        <v>1994</v>
      </c>
      <c r="D460" s="2">
        <v>1</v>
      </c>
      <c r="E460" s="2">
        <v>0</v>
      </c>
      <c r="F460" s="2">
        <v>0</v>
      </c>
      <c r="G460" s="2">
        <v>0</v>
      </c>
      <c r="H460" s="2">
        <v>0</v>
      </c>
      <c r="I460" s="2">
        <v>1.5101452800000001</v>
      </c>
    </row>
    <row r="461" spans="1:9" ht="12.75" customHeight="1" x14ac:dyDescent="0.2">
      <c r="A461" s="2" t="s">
        <v>79</v>
      </c>
      <c r="B461" s="2">
        <v>4</v>
      </c>
      <c r="C461" s="2">
        <v>1994</v>
      </c>
      <c r="D461" s="2">
        <v>2</v>
      </c>
      <c r="E461" s="2">
        <v>0</v>
      </c>
      <c r="F461" s="2">
        <v>0</v>
      </c>
      <c r="G461" s="2">
        <v>0</v>
      </c>
      <c r="H461" s="2">
        <v>0</v>
      </c>
      <c r="I461" s="2">
        <v>0.6284208</v>
      </c>
    </row>
    <row r="462" spans="1:9" ht="12.75" customHeight="1" x14ac:dyDescent="0.2">
      <c r="A462" s="2" t="s">
        <v>79</v>
      </c>
      <c r="B462" s="2">
        <v>4</v>
      </c>
      <c r="C462" s="2">
        <v>1994</v>
      </c>
      <c r="D462" s="2">
        <v>3</v>
      </c>
      <c r="E462" s="2">
        <v>0</v>
      </c>
      <c r="F462" s="2">
        <v>30</v>
      </c>
      <c r="G462" s="2">
        <v>0</v>
      </c>
      <c r="H462" s="2">
        <v>0</v>
      </c>
      <c r="I462" s="2">
        <v>0.65351327999999997</v>
      </c>
    </row>
    <row r="463" spans="1:9" ht="12.75" customHeight="1" x14ac:dyDescent="0.2">
      <c r="A463" s="2" t="s">
        <v>79</v>
      </c>
      <c r="B463" s="2">
        <v>4</v>
      </c>
      <c r="C463" s="2">
        <v>1994</v>
      </c>
      <c r="D463" s="2">
        <v>4</v>
      </c>
      <c r="E463" s="2">
        <v>60</v>
      </c>
      <c r="F463" s="2">
        <v>30</v>
      </c>
      <c r="G463" s="2">
        <v>0</v>
      </c>
      <c r="H463" s="2">
        <v>0</v>
      </c>
      <c r="I463" s="2">
        <v>2.1467712000000003</v>
      </c>
    </row>
    <row r="464" spans="1:9" ht="12.75" customHeight="1" x14ac:dyDescent="0.2">
      <c r="A464" s="2" t="s">
        <v>79</v>
      </c>
      <c r="B464" s="2">
        <v>4</v>
      </c>
      <c r="C464" s="2">
        <v>1994</v>
      </c>
      <c r="D464" s="2">
        <v>5</v>
      </c>
      <c r="E464" s="2">
        <v>60</v>
      </c>
      <c r="F464" s="2">
        <v>30</v>
      </c>
      <c r="G464" s="2">
        <v>30</v>
      </c>
      <c r="H464" s="2">
        <v>0</v>
      </c>
      <c r="I464" s="2">
        <v>2.1269606400000001</v>
      </c>
    </row>
    <row r="465" spans="1:9" ht="12.75" customHeight="1" x14ac:dyDescent="0.2">
      <c r="A465" s="2" t="s">
        <v>79</v>
      </c>
      <c r="B465" s="2">
        <v>4</v>
      </c>
      <c r="C465" s="2">
        <v>1994</v>
      </c>
      <c r="D465" s="2">
        <v>6</v>
      </c>
      <c r="E465" s="2">
        <v>60</v>
      </c>
      <c r="F465" s="2">
        <v>30</v>
      </c>
      <c r="G465" s="2">
        <v>30</v>
      </c>
      <c r="H465" s="2">
        <v>0</v>
      </c>
      <c r="I465" s="2">
        <v>1.86537792</v>
      </c>
    </row>
    <row r="466" spans="1:9" ht="12.75" customHeight="1" x14ac:dyDescent="0.2">
      <c r="A466" s="2" t="s">
        <v>81</v>
      </c>
      <c r="B466" s="2">
        <v>5</v>
      </c>
      <c r="C466" s="2">
        <v>1995</v>
      </c>
      <c r="D466" s="2">
        <v>1</v>
      </c>
      <c r="E466" s="2">
        <v>240</v>
      </c>
      <c r="F466" s="2">
        <v>0</v>
      </c>
      <c r="G466" s="2">
        <v>0</v>
      </c>
      <c r="H466" s="2">
        <v>0</v>
      </c>
      <c r="I466" s="2">
        <v>0.36947903999999998</v>
      </c>
    </row>
    <row r="467" spans="1:9" ht="12.75" customHeight="1" x14ac:dyDescent="0.2">
      <c r="A467" s="2" t="s">
        <v>81</v>
      </c>
      <c r="B467" s="2">
        <v>5</v>
      </c>
      <c r="C467" s="2">
        <v>1995</v>
      </c>
      <c r="D467" s="2">
        <v>2</v>
      </c>
      <c r="E467" s="2">
        <v>0</v>
      </c>
      <c r="F467" s="2">
        <v>0</v>
      </c>
      <c r="G467" s="2">
        <v>0</v>
      </c>
      <c r="H467" s="2">
        <v>0</v>
      </c>
      <c r="I467" s="2">
        <v>0.17553984000000003</v>
      </c>
    </row>
    <row r="468" spans="1:9" ht="12.75" customHeight="1" x14ac:dyDescent="0.2">
      <c r="A468" s="2" t="s">
        <v>81</v>
      </c>
      <c r="B468" s="2">
        <v>5</v>
      </c>
      <c r="C468" s="2">
        <v>1995</v>
      </c>
      <c r="D468" s="2">
        <v>3</v>
      </c>
      <c r="E468" s="2">
        <v>0</v>
      </c>
      <c r="F468" s="2">
        <v>30</v>
      </c>
      <c r="G468" s="2">
        <v>0</v>
      </c>
      <c r="H468" s="2">
        <v>0</v>
      </c>
      <c r="I468" s="2">
        <v>0.17396063999999997</v>
      </c>
    </row>
    <row r="469" spans="1:9" ht="12.75" customHeight="1" x14ac:dyDescent="0.2">
      <c r="A469" s="2" t="s">
        <v>81</v>
      </c>
      <c r="B469" s="2">
        <v>5</v>
      </c>
      <c r="C469" s="2">
        <v>1995</v>
      </c>
      <c r="D469" s="2">
        <v>4</v>
      </c>
      <c r="E469" s="2">
        <v>60</v>
      </c>
      <c r="F469" s="2">
        <v>30</v>
      </c>
      <c r="G469" s="2">
        <v>0</v>
      </c>
      <c r="H469" s="2">
        <v>0</v>
      </c>
      <c r="I469" s="2">
        <v>0.62213760000000007</v>
      </c>
    </row>
    <row r="470" spans="1:9" ht="12.75" customHeight="1" x14ac:dyDescent="0.2">
      <c r="A470" s="2" t="s">
        <v>81</v>
      </c>
      <c r="B470" s="2">
        <v>5</v>
      </c>
      <c r="C470" s="2">
        <v>1995</v>
      </c>
      <c r="D470" s="2">
        <v>5</v>
      </c>
      <c r="E470" s="2">
        <v>60</v>
      </c>
      <c r="F470" s="2">
        <v>30</v>
      </c>
      <c r="G470" s="2">
        <v>30</v>
      </c>
      <c r="H470" s="2">
        <v>0</v>
      </c>
      <c r="I470" s="2">
        <v>0.57160991999999999</v>
      </c>
    </row>
    <row r="471" spans="1:9" ht="12.75" customHeight="1" x14ac:dyDescent="0.2">
      <c r="A471" s="2" t="s">
        <v>81</v>
      </c>
      <c r="B471" s="2">
        <v>5</v>
      </c>
      <c r="C471" s="2">
        <v>1995</v>
      </c>
      <c r="D471" s="2">
        <v>6</v>
      </c>
      <c r="E471" s="2">
        <v>60</v>
      </c>
      <c r="F471" s="2">
        <v>30</v>
      </c>
      <c r="G471" s="2">
        <v>30</v>
      </c>
      <c r="H471" s="2">
        <v>0</v>
      </c>
      <c r="I471" s="2">
        <v>0.47081664000000001</v>
      </c>
    </row>
    <row r="472" spans="1:9" ht="12.75" customHeight="1" x14ac:dyDescent="0.2">
      <c r="A472" s="2" t="s">
        <v>81</v>
      </c>
      <c r="B472" s="2">
        <v>5</v>
      </c>
      <c r="C472" s="2">
        <v>1996</v>
      </c>
      <c r="D472" s="2">
        <v>1</v>
      </c>
      <c r="E472" s="2">
        <v>0</v>
      </c>
      <c r="F472" s="2">
        <v>0</v>
      </c>
      <c r="G472" s="2">
        <v>0</v>
      </c>
      <c r="H472" s="2">
        <v>0</v>
      </c>
      <c r="I472" s="2">
        <v>1.6692480000000001</v>
      </c>
    </row>
    <row r="473" spans="1:9" ht="12.75" customHeight="1" x14ac:dyDescent="0.2">
      <c r="A473" s="2" t="s">
        <v>81</v>
      </c>
      <c r="B473" s="2">
        <v>5</v>
      </c>
      <c r="C473" s="2">
        <v>1996</v>
      </c>
      <c r="D473" s="2">
        <v>2</v>
      </c>
      <c r="E473" s="2">
        <v>0</v>
      </c>
      <c r="F473" s="2">
        <v>0</v>
      </c>
      <c r="G473" s="2">
        <v>0</v>
      </c>
      <c r="H473" s="2">
        <v>0</v>
      </c>
      <c r="I473" s="2">
        <v>0.9676800000000001</v>
      </c>
    </row>
    <row r="474" spans="1:9" ht="12.75" customHeight="1" x14ac:dyDescent="0.2">
      <c r="A474" s="2" t="s">
        <v>81</v>
      </c>
      <c r="B474" s="2">
        <v>5</v>
      </c>
      <c r="C474" s="2">
        <v>1996</v>
      </c>
      <c r="D474" s="2">
        <v>3</v>
      </c>
      <c r="E474" s="2">
        <v>0</v>
      </c>
      <c r="F474" s="2">
        <v>30</v>
      </c>
      <c r="G474" s="2">
        <v>0</v>
      </c>
      <c r="H474" s="2">
        <v>0</v>
      </c>
      <c r="I474" s="2">
        <v>1.008672</v>
      </c>
    </row>
    <row r="475" spans="1:9" ht="12.75" customHeight="1" x14ac:dyDescent="0.2">
      <c r="A475" s="2" t="s">
        <v>81</v>
      </c>
      <c r="B475" s="2">
        <v>5</v>
      </c>
      <c r="C475" s="2">
        <v>1996</v>
      </c>
      <c r="D475" s="2">
        <v>4</v>
      </c>
      <c r="E475" s="2">
        <v>60</v>
      </c>
      <c r="F475" s="2">
        <v>30</v>
      </c>
      <c r="G475" s="2">
        <v>0</v>
      </c>
      <c r="H475" s="2">
        <v>0</v>
      </c>
      <c r="I475" s="2">
        <v>1.491168</v>
      </c>
    </row>
    <row r="476" spans="1:9" ht="12.75" customHeight="1" x14ac:dyDescent="0.2">
      <c r="A476" s="2" t="s">
        <v>81</v>
      </c>
      <c r="B476" s="2">
        <v>5</v>
      </c>
      <c r="C476" s="2">
        <v>1996</v>
      </c>
      <c r="D476" s="2">
        <v>5</v>
      </c>
      <c r="E476" s="2">
        <v>60</v>
      </c>
      <c r="F476" s="2">
        <v>30</v>
      </c>
      <c r="G476" s="2">
        <v>30</v>
      </c>
      <c r="H476" s="2">
        <v>0</v>
      </c>
      <c r="I476" s="2">
        <v>1.61616</v>
      </c>
    </row>
    <row r="477" spans="1:9" ht="12.75" customHeight="1" x14ac:dyDescent="0.2">
      <c r="A477" s="2" t="s">
        <v>81</v>
      </c>
      <c r="B477" s="2">
        <v>5</v>
      </c>
      <c r="C477" s="2">
        <v>1996</v>
      </c>
      <c r="D477" s="2">
        <v>6</v>
      </c>
      <c r="E477" s="2">
        <v>60</v>
      </c>
      <c r="F477" s="2">
        <v>30</v>
      </c>
      <c r="G477" s="2">
        <v>30</v>
      </c>
      <c r="H477" s="2">
        <v>0</v>
      </c>
      <c r="I477" s="2">
        <v>1.884288</v>
      </c>
    </row>
    <row r="478" spans="1:9" ht="12.75" customHeight="1" x14ac:dyDescent="0.2">
      <c r="A478" s="2" t="s">
        <v>81</v>
      </c>
      <c r="B478" s="2">
        <v>5</v>
      </c>
      <c r="C478" s="2">
        <v>1997</v>
      </c>
      <c r="D478" s="2">
        <v>1</v>
      </c>
      <c r="E478" s="2">
        <v>0</v>
      </c>
      <c r="F478" s="2">
        <v>0</v>
      </c>
      <c r="G478" s="2">
        <v>0</v>
      </c>
      <c r="H478" s="2">
        <v>0</v>
      </c>
      <c r="I478" s="2">
        <v>3.4540799999999998</v>
      </c>
    </row>
    <row r="479" spans="1:9" ht="12.75" customHeight="1" x14ac:dyDescent="0.2">
      <c r="A479" s="2" t="s">
        <v>81</v>
      </c>
      <c r="B479" s="2">
        <v>5</v>
      </c>
      <c r="C479" s="2">
        <v>1997</v>
      </c>
      <c r="D479" s="2">
        <v>2</v>
      </c>
      <c r="E479" s="2">
        <v>0</v>
      </c>
      <c r="F479" s="2">
        <v>0</v>
      </c>
      <c r="G479" s="2">
        <v>0</v>
      </c>
      <c r="H479" s="2">
        <v>0</v>
      </c>
      <c r="I479" s="2">
        <v>1.3977600000000001</v>
      </c>
    </row>
    <row r="480" spans="1:9" ht="12.75" customHeight="1" x14ac:dyDescent="0.2">
      <c r="A480" s="2" t="s">
        <v>81</v>
      </c>
      <c r="B480" s="2">
        <v>5</v>
      </c>
      <c r="C480" s="2">
        <v>1997</v>
      </c>
      <c r="D480" s="2">
        <v>3</v>
      </c>
      <c r="E480" s="2">
        <v>0</v>
      </c>
      <c r="F480" s="2">
        <v>30</v>
      </c>
      <c r="G480" s="2">
        <v>0</v>
      </c>
      <c r="H480" s="2">
        <v>0</v>
      </c>
      <c r="I480" s="2">
        <v>1.3910400000000001</v>
      </c>
    </row>
    <row r="481" spans="1:9" ht="12.75" customHeight="1" x14ac:dyDescent="0.2">
      <c r="A481" s="2" t="s">
        <v>81</v>
      </c>
      <c r="B481" s="2">
        <v>5</v>
      </c>
      <c r="C481" s="2">
        <v>1997</v>
      </c>
      <c r="D481" s="2">
        <v>4</v>
      </c>
      <c r="E481" s="2">
        <v>60</v>
      </c>
      <c r="F481" s="2">
        <v>30</v>
      </c>
      <c r="G481" s="2">
        <v>0</v>
      </c>
      <c r="H481" s="2">
        <v>0</v>
      </c>
      <c r="I481" s="2">
        <v>4.0857599999999996</v>
      </c>
    </row>
    <row r="482" spans="1:9" ht="12.75" customHeight="1" x14ac:dyDescent="0.2">
      <c r="A482" s="2" t="s">
        <v>81</v>
      </c>
      <c r="B482" s="2">
        <v>5</v>
      </c>
      <c r="C482" s="2">
        <v>1997</v>
      </c>
      <c r="D482" s="2">
        <v>5</v>
      </c>
      <c r="E482" s="2">
        <v>60</v>
      </c>
      <c r="F482" s="2">
        <v>30</v>
      </c>
      <c r="G482" s="2">
        <v>30</v>
      </c>
      <c r="H482" s="2">
        <v>0</v>
      </c>
      <c r="I482" s="2">
        <v>4.2067200000000007</v>
      </c>
    </row>
    <row r="483" spans="1:9" ht="12.75" customHeight="1" x14ac:dyDescent="0.2">
      <c r="A483" s="2" t="s">
        <v>81</v>
      </c>
      <c r="B483" s="2">
        <v>5</v>
      </c>
      <c r="C483" s="2">
        <v>1997</v>
      </c>
      <c r="D483" s="2">
        <v>6</v>
      </c>
      <c r="E483" s="2">
        <v>60</v>
      </c>
      <c r="F483" s="2">
        <v>30</v>
      </c>
      <c r="G483" s="2">
        <v>30</v>
      </c>
      <c r="H483" s="2">
        <v>0</v>
      </c>
      <c r="I483" s="2">
        <v>4.1865600000000001</v>
      </c>
    </row>
    <row r="484" spans="1:9" ht="12.75" customHeight="1" x14ac:dyDescent="0.2">
      <c r="A484" s="2" t="s">
        <v>81</v>
      </c>
      <c r="B484" s="2">
        <v>5</v>
      </c>
      <c r="C484" s="2">
        <v>1998</v>
      </c>
      <c r="D484" s="2">
        <v>1</v>
      </c>
      <c r="E484" s="2">
        <v>0</v>
      </c>
      <c r="F484" s="2">
        <v>0</v>
      </c>
      <c r="G484" s="2">
        <v>0</v>
      </c>
      <c r="H484" s="2">
        <v>0</v>
      </c>
      <c r="I484" s="2">
        <v>2.0717759999999998</v>
      </c>
    </row>
    <row r="485" spans="1:9" ht="12.75" customHeight="1" x14ac:dyDescent="0.2">
      <c r="A485" s="2" t="s">
        <v>81</v>
      </c>
      <c r="B485" s="2">
        <v>5</v>
      </c>
      <c r="C485" s="2">
        <v>1998</v>
      </c>
      <c r="D485" s="2">
        <v>2</v>
      </c>
      <c r="E485" s="2">
        <v>0</v>
      </c>
      <c r="F485" s="2">
        <v>0</v>
      </c>
      <c r="G485" s="2">
        <v>0</v>
      </c>
      <c r="H485" s="2">
        <v>0</v>
      </c>
      <c r="I485" s="2">
        <v>0.97440000000000004</v>
      </c>
    </row>
    <row r="486" spans="1:9" ht="12.75" customHeight="1" x14ac:dyDescent="0.2">
      <c r="A486" s="2" t="s">
        <v>81</v>
      </c>
      <c r="B486" s="2">
        <v>5</v>
      </c>
      <c r="C486" s="2">
        <v>1998</v>
      </c>
      <c r="D486" s="2">
        <v>3</v>
      </c>
      <c r="E486" s="2">
        <v>0</v>
      </c>
      <c r="F486" s="2">
        <v>30</v>
      </c>
      <c r="G486" s="2">
        <v>0</v>
      </c>
      <c r="H486" s="2">
        <v>0</v>
      </c>
      <c r="I486" s="2">
        <v>1.261344</v>
      </c>
    </row>
    <row r="487" spans="1:9" ht="12.75" customHeight="1" x14ac:dyDescent="0.2">
      <c r="A487" s="2" t="s">
        <v>81</v>
      </c>
      <c r="B487" s="2">
        <v>5</v>
      </c>
      <c r="C487" s="2">
        <v>1998</v>
      </c>
      <c r="D487" s="2">
        <v>4</v>
      </c>
      <c r="E487" s="2">
        <v>60</v>
      </c>
      <c r="F487" s="2">
        <v>30</v>
      </c>
      <c r="G487" s="2">
        <v>0</v>
      </c>
      <c r="H487" s="2">
        <v>0</v>
      </c>
      <c r="I487" s="2">
        <v>2.2720320000000003</v>
      </c>
    </row>
    <row r="488" spans="1:9" ht="12.75" customHeight="1" x14ac:dyDescent="0.2">
      <c r="A488" s="2" t="s">
        <v>81</v>
      </c>
      <c r="B488" s="2">
        <v>5</v>
      </c>
      <c r="C488" s="2">
        <v>1998</v>
      </c>
      <c r="D488" s="2">
        <v>5</v>
      </c>
      <c r="E488" s="2">
        <v>60</v>
      </c>
      <c r="F488" s="2">
        <v>30</v>
      </c>
      <c r="G488" s="2">
        <v>30</v>
      </c>
      <c r="H488" s="2">
        <v>0</v>
      </c>
      <c r="I488" s="2">
        <v>2.5092480000000004</v>
      </c>
    </row>
    <row r="489" spans="1:9" ht="12.75" customHeight="1" x14ac:dyDescent="0.2">
      <c r="A489" s="2" t="s">
        <v>81</v>
      </c>
      <c r="B489" s="2">
        <v>5</v>
      </c>
      <c r="C489" s="2">
        <v>1998</v>
      </c>
      <c r="D489" s="2">
        <v>6</v>
      </c>
      <c r="E489" s="2">
        <v>60</v>
      </c>
      <c r="F489" s="2">
        <v>30</v>
      </c>
      <c r="G489" s="2">
        <v>30</v>
      </c>
      <c r="H489" s="2">
        <v>0</v>
      </c>
      <c r="I489" s="2">
        <v>2.591904</v>
      </c>
    </row>
    <row r="490" spans="1:9" ht="12.75" customHeight="1" x14ac:dyDescent="0.2">
      <c r="A490" s="2" t="s">
        <v>81</v>
      </c>
      <c r="B490" s="2">
        <v>5</v>
      </c>
      <c r="C490" s="2">
        <v>1999</v>
      </c>
      <c r="D490" s="2">
        <v>1</v>
      </c>
      <c r="E490" s="2">
        <v>240</v>
      </c>
      <c r="F490" s="2">
        <v>0</v>
      </c>
      <c r="G490" s="2">
        <v>0</v>
      </c>
      <c r="H490" s="2">
        <v>0</v>
      </c>
      <c r="I490" s="2">
        <v>2.7446202721461934</v>
      </c>
    </row>
    <row r="491" spans="1:9" ht="12.75" customHeight="1" x14ac:dyDescent="0.2">
      <c r="A491" s="2" t="s">
        <v>81</v>
      </c>
      <c r="B491" s="2">
        <v>5</v>
      </c>
      <c r="C491" s="2">
        <v>1999</v>
      </c>
      <c r="D491" s="2">
        <v>2</v>
      </c>
      <c r="E491" s="2">
        <v>0</v>
      </c>
      <c r="F491" s="2">
        <v>0</v>
      </c>
      <c r="G491" s="2">
        <v>0</v>
      </c>
      <c r="H491" s="2">
        <v>0</v>
      </c>
      <c r="I491" s="2">
        <v>1.7675191459736042</v>
      </c>
    </row>
    <row r="492" spans="1:9" ht="12.75" customHeight="1" x14ac:dyDescent="0.2">
      <c r="A492" s="2" t="s">
        <v>81</v>
      </c>
      <c r="B492" s="2">
        <v>5</v>
      </c>
      <c r="C492" s="2">
        <v>1999</v>
      </c>
      <c r="D492" s="2">
        <v>3</v>
      </c>
      <c r="E492" s="2">
        <v>0</v>
      </c>
      <c r="F492" s="2">
        <v>30</v>
      </c>
      <c r="G492" s="2">
        <v>0</v>
      </c>
      <c r="H492" s="2">
        <v>0</v>
      </c>
      <c r="I492" s="2">
        <v>1.370729133612183</v>
      </c>
    </row>
    <row r="493" spans="1:9" ht="12.75" customHeight="1" x14ac:dyDescent="0.2">
      <c r="A493" s="2" t="s">
        <v>81</v>
      </c>
      <c r="B493" s="2">
        <v>5</v>
      </c>
      <c r="C493" s="2">
        <v>1999</v>
      </c>
      <c r="D493" s="2">
        <v>4</v>
      </c>
      <c r="E493" s="2">
        <v>60</v>
      </c>
      <c r="F493" s="2">
        <v>30</v>
      </c>
      <c r="G493" s="2">
        <v>0</v>
      </c>
      <c r="H493" s="2">
        <v>0</v>
      </c>
      <c r="I493" s="2">
        <v>3.4989664726416247</v>
      </c>
    </row>
    <row r="494" spans="1:9" ht="12.75" customHeight="1" x14ac:dyDescent="0.2">
      <c r="A494" s="2" t="s">
        <v>81</v>
      </c>
      <c r="B494" s="2">
        <v>5</v>
      </c>
      <c r="C494" s="2">
        <v>1999</v>
      </c>
      <c r="D494" s="2">
        <v>5</v>
      </c>
      <c r="E494" s="2">
        <v>60</v>
      </c>
      <c r="F494" s="2">
        <v>30</v>
      </c>
      <c r="G494" s="2">
        <v>30</v>
      </c>
      <c r="H494" s="2">
        <v>0</v>
      </c>
      <c r="I494" s="2">
        <v>3.551153422294417</v>
      </c>
    </row>
    <row r="495" spans="1:9" ht="12.75" customHeight="1" x14ac:dyDescent="0.2">
      <c r="A495" s="2" t="s">
        <v>81</v>
      </c>
      <c r="B495" s="2">
        <v>5</v>
      </c>
      <c r="C495" s="2">
        <v>1999</v>
      </c>
      <c r="D495" s="2">
        <v>6</v>
      </c>
      <c r="E495" s="2">
        <v>60</v>
      </c>
      <c r="F495" s="2">
        <v>30</v>
      </c>
      <c r="G495" s="2">
        <v>30</v>
      </c>
      <c r="H495" s="2">
        <v>0</v>
      </c>
      <c r="I495" s="2">
        <v>2.5279397243451776</v>
      </c>
    </row>
    <row r="496" spans="1:9" ht="12.75" customHeight="1" x14ac:dyDescent="0.2">
      <c r="A496" s="2" t="s">
        <v>82</v>
      </c>
      <c r="B496" s="2">
        <v>5</v>
      </c>
      <c r="C496" s="2">
        <v>2000</v>
      </c>
      <c r="D496" s="2">
        <v>1</v>
      </c>
      <c r="E496" s="2">
        <v>0</v>
      </c>
      <c r="F496" s="2">
        <v>0</v>
      </c>
      <c r="G496" s="2">
        <v>0</v>
      </c>
      <c r="H496" s="2">
        <v>0</v>
      </c>
      <c r="I496" s="2">
        <v>2.4734182253268298</v>
      </c>
    </row>
    <row r="497" spans="1:9" ht="12.75" customHeight="1" x14ac:dyDescent="0.2">
      <c r="A497" s="2" t="s">
        <v>82</v>
      </c>
      <c r="B497" s="2">
        <v>5</v>
      </c>
      <c r="C497" s="2">
        <v>2000</v>
      </c>
      <c r="D497" s="2">
        <v>2</v>
      </c>
      <c r="E497" s="2">
        <v>0</v>
      </c>
      <c r="F497" s="2">
        <v>0</v>
      </c>
      <c r="G497" s="2">
        <v>0</v>
      </c>
      <c r="H497" s="2">
        <v>0</v>
      </c>
      <c r="I497" s="2">
        <v>1.5116083256195121</v>
      </c>
    </row>
    <row r="498" spans="1:9" ht="12.75" customHeight="1" x14ac:dyDescent="0.2">
      <c r="A498" s="2" t="s">
        <v>82</v>
      </c>
      <c r="B498" s="2">
        <v>5</v>
      </c>
      <c r="C498" s="2">
        <v>2000</v>
      </c>
      <c r="D498" s="2">
        <v>3</v>
      </c>
      <c r="E498" s="2">
        <v>0</v>
      </c>
      <c r="F498" s="2">
        <v>30</v>
      </c>
      <c r="G498" s="2">
        <v>0</v>
      </c>
      <c r="H498" s="2">
        <v>0</v>
      </c>
      <c r="I498" s="2">
        <v>1.5341230234536583</v>
      </c>
    </row>
    <row r="499" spans="1:9" ht="12.75" customHeight="1" x14ac:dyDescent="0.2">
      <c r="A499" s="2" t="s">
        <v>82</v>
      </c>
      <c r="B499" s="2">
        <v>5</v>
      </c>
      <c r="C499" s="2">
        <v>2000</v>
      </c>
      <c r="D499" s="2">
        <v>4</v>
      </c>
      <c r="E499" s="2">
        <v>60</v>
      </c>
      <c r="F499" s="2">
        <v>30</v>
      </c>
      <c r="G499" s="2">
        <v>0</v>
      </c>
      <c r="H499" s="2">
        <v>0</v>
      </c>
      <c r="I499" s="2">
        <v>2.2245820865560977</v>
      </c>
    </row>
    <row r="500" spans="1:9" ht="12.75" customHeight="1" x14ac:dyDescent="0.2">
      <c r="A500" s="2" t="s">
        <v>82</v>
      </c>
      <c r="B500" s="2">
        <v>5</v>
      </c>
      <c r="C500" s="2">
        <v>2000</v>
      </c>
      <c r="D500" s="2">
        <v>5</v>
      </c>
      <c r="E500" s="2">
        <v>60</v>
      </c>
      <c r="F500" s="2">
        <v>30</v>
      </c>
      <c r="G500" s="2">
        <v>30</v>
      </c>
      <c r="H500" s="2">
        <v>0</v>
      </c>
      <c r="I500" s="2">
        <v>2.5615112494829271</v>
      </c>
    </row>
    <row r="501" spans="1:9" ht="12.75" customHeight="1" x14ac:dyDescent="0.2">
      <c r="A501" s="2" t="s">
        <v>82</v>
      </c>
      <c r="B501" s="2">
        <v>5</v>
      </c>
      <c r="C501" s="2">
        <v>2000</v>
      </c>
      <c r="D501" s="2">
        <v>6</v>
      </c>
      <c r="E501" s="2">
        <v>60</v>
      </c>
      <c r="F501" s="2">
        <v>30</v>
      </c>
      <c r="G501" s="2">
        <v>30</v>
      </c>
      <c r="H501" s="2">
        <v>0</v>
      </c>
      <c r="I501" s="2">
        <v>2.37766204097561</v>
      </c>
    </row>
    <row r="502" spans="1:9" ht="12.75" customHeight="1" x14ac:dyDescent="0.2">
      <c r="A502" s="2" t="s">
        <v>82</v>
      </c>
      <c r="B502" s="2">
        <v>5</v>
      </c>
      <c r="C502" s="2">
        <v>2001</v>
      </c>
      <c r="D502" s="2">
        <v>1</v>
      </c>
      <c r="E502" s="2">
        <v>0</v>
      </c>
      <c r="F502" s="2">
        <v>0</v>
      </c>
      <c r="G502" s="2">
        <v>0</v>
      </c>
      <c r="H502" s="2">
        <v>0</v>
      </c>
      <c r="I502" s="2">
        <v>2.5629939043902445</v>
      </c>
    </row>
    <row r="503" spans="1:9" ht="12.75" customHeight="1" x14ac:dyDescent="0.2">
      <c r="A503" s="2" t="s">
        <v>82</v>
      </c>
      <c r="B503" s="2">
        <v>5</v>
      </c>
      <c r="C503" s="2">
        <v>2001</v>
      </c>
      <c r="D503" s="2">
        <v>2</v>
      </c>
      <c r="E503" s="2">
        <v>0</v>
      </c>
      <c r="F503" s="2">
        <v>0</v>
      </c>
      <c r="G503" s="2">
        <v>0</v>
      </c>
      <c r="H503" s="2">
        <v>0</v>
      </c>
      <c r="I503" s="2">
        <v>0.79513616546341448</v>
      </c>
    </row>
    <row r="504" spans="1:9" ht="12.75" customHeight="1" x14ac:dyDescent="0.2">
      <c r="A504" s="2" t="s">
        <v>82</v>
      </c>
      <c r="B504" s="2">
        <v>5</v>
      </c>
      <c r="C504" s="2">
        <v>2001</v>
      </c>
      <c r="D504" s="2">
        <v>3</v>
      </c>
      <c r="E504" s="2">
        <v>0</v>
      </c>
      <c r="F504" s="2">
        <v>30</v>
      </c>
      <c r="G504" s="2">
        <v>0</v>
      </c>
      <c r="H504" s="2">
        <v>0</v>
      </c>
      <c r="I504" s="2">
        <v>1.2206414648195123</v>
      </c>
    </row>
    <row r="505" spans="1:9" ht="12.75" customHeight="1" x14ac:dyDescent="0.2">
      <c r="A505" s="2" t="s">
        <v>82</v>
      </c>
      <c r="B505" s="2">
        <v>5</v>
      </c>
      <c r="C505" s="2">
        <v>2001</v>
      </c>
      <c r="D505" s="2">
        <v>4</v>
      </c>
      <c r="E505" s="2">
        <v>60</v>
      </c>
      <c r="F505" s="2">
        <v>30</v>
      </c>
      <c r="G505" s="2">
        <v>0</v>
      </c>
      <c r="H505" s="2">
        <v>0</v>
      </c>
      <c r="I505" s="2">
        <v>1.6715684651707314</v>
      </c>
    </row>
    <row r="506" spans="1:9" ht="12.75" customHeight="1" x14ac:dyDescent="0.2">
      <c r="A506" s="2" t="s">
        <v>82</v>
      </c>
      <c r="B506" s="2">
        <v>5</v>
      </c>
      <c r="C506" s="2">
        <v>2001</v>
      </c>
      <c r="D506" s="2">
        <v>5</v>
      </c>
      <c r="E506" s="2">
        <v>60</v>
      </c>
      <c r="F506" s="2">
        <v>30</v>
      </c>
      <c r="G506" s="2">
        <v>30</v>
      </c>
      <c r="H506" s="2">
        <v>0</v>
      </c>
      <c r="I506" s="2">
        <v>1.8839712749268294</v>
      </c>
    </row>
    <row r="507" spans="1:9" ht="12.75" customHeight="1" x14ac:dyDescent="0.2">
      <c r="A507" s="2" t="s">
        <v>82</v>
      </c>
      <c r="B507" s="2">
        <v>5</v>
      </c>
      <c r="C507" s="2">
        <v>2001</v>
      </c>
      <c r="D507" s="2">
        <v>6</v>
      </c>
      <c r="E507" s="2">
        <v>60</v>
      </c>
      <c r="F507" s="2">
        <v>30</v>
      </c>
      <c r="G507" s="2">
        <v>30</v>
      </c>
      <c r="H507" s="2">
        <v>0</v>
      </c>
      <c r="I507" s="2">
        <v>2.663797779043902</v>
      </c>
    </row>
    <row r="508" spans="1:9" ht="12.75" customHeight="1" x14ac:dyDescent="0.2">
      <c r="A508" s="2" t="s">
        <v>82</v>
      </c>
      <c r="B508" s="2">
        <v>5</v>
      </c>
      <c r="C508" s="2">
        <v>2002</v>
      </c>
      <c r="D508" s="2">
        <v>1</v>
      </c>
      <c r="E508" s="2">
        <v>0</v>
      </c>
      <c r="F508" s="2">
        <v>0</v>
      </c>
      <c r="G508" s="2">
        <v>0</v>
      </c>
      <c r="H508" s="2">
        <v>0</v>
      </c>
      <c r="I508" s="2">
        <v>2.3694048000000003</v>
      </c>
    </row>
    <row r="509" spans="1:9" ht="12.75" customHeight="1" x14ac:dyDescent="0.2">
      <c r="A509" s="2" t="s">
        <v>82</v>
      </c>
      <c r="B509" s="2">
        <v>5</v>
      </c>
      <c r="C509" s="2">
        <v>2002</v>
      </c>
      <c r="D509" s="2">
        <v>2</v>
      </c>
      <c r="E509" s="2">
        <v>0</v>
      </c>
      <c r="F509" s="2">
        <v>0</v>
      </c>
      <c r="G509" s="2">
        <v>0</v>
      </c>
      <c r="H509" s="2">
        <v>0</v>
      </c>
      <c r="I509" s="2">
        <v>1.2120192000000001</v>
      </c>
    </row>
    <row r="510" spans="1:9" ht="12.75" customHeight="1" x14ac:dyDescent="0.2">
      <c r="A510" s="2" t="s">
        <v>82</v>
      </c>
      <c r="B510" s="2">
        <v>5</v>
      </c>
      <c r="C510" s="2">
        <v>2002</v>
      </c>
      <c r="D510" s="2">
        <v>3</v>
      </c>
      <c r="E510" s="2">
        <v>0</v>
      </c>
      <c r="F510" s="2">
        <v>30</v>
      </c>
      <c r="G510" s="2">
        <v>0</v>
      </c>
      <c r="H510" s="2">
        <v>0</v>
      </c>
      <c r="I510" s="2">
        <v>1.3236384000000001</v>
      </c>
    </row>
    <row r="511" spans="1:9" ht="12.75" customHeight="1" x14ac:dyDescent="0.2">
      <c r="A511" s="2" t="s">
        <v>82</v>
      </c>
      <c r="B511" s="2">
        <v>5</v>
      </c>
      <c r="C511" s="2">
        <v>2002</v>
      </c>
      <c r="D511" s="2">
        <v>4</v>
      </c>
      <c r="E511" s="2">
        <v>60</v>
      </c>
      <c r="F511" s="2">
        <v>30</v>
      </c>
      <c r="G511" s="2">
        <v>0</v>
      </c>
      <c r="H511" s="2">
        <v>0</v>
      </c>
      <c r="I511" s="2">
        <v>2.7998879999999997</v>
      </c>
    </row>
    <row r="512" spans="1:9" ht="12.75" customHeight="1" x14ac:dyDescent="0.2">
      <c r="A512" s="2" t="s">
        <v>82</v>
      </c>
      <c r="B512" s="2">
        <v>5</v>
      </c>
      <c r="C512" s="2">
        <v>2002</v>
      </c>
      <c r="D512" s="2">
        <v>5</v>
      </c>
      <c r="E512" s="2">
        <v>60</v>
      </c>
      <c r="F512" s="2">
        <v>30</v>
      </c>
      <c r="G512" s="2">
        <v>30</v>
      </c>
      <c r="H512" s="2">
        <v>0</v>
      </c>
      <c r="I512" s="2">
        <v>2.7361152</v>
      </c>
    </row>
    <row r="513" spans="1:9" ht="12.75" customHeight="1" x14ac:dyDescent="0.2">
      <c r="A513" s="2" t="s">
        <v>82</v>
      </c>
      <c r="B513" s="2">
        <v>5</v>
      </c>
      <c r="C513" s="2">
        <v>2002</v>
      </c>
      <c r="D513" s="2">
        <v>6</v>
      </c>
      <c r="E513" s="2">
        <v>60</v>
      </c>
      <c r="F513" s="2">
        <v>30</v>
      </c>
      <c r="G513" s="2">
        <v>30</v>
      </c>
      <c r="H513" s="2">
        <v>0</v>
      </c>
      <c r="I513" s="2">
        <v>2.7904127999999999</v>
      </c>
    </row>
    <row r="514" spans="1:9" ht="12.75" customHeight="1" x14ac:dyDescent="0.2">
      <c r="A514" s="2" t="s">
        <v>82</v>
      </c>
      <c r="B514" s="2">
        <v>5</v>
      </c>
      <c r="C514" s="2">
        <v>2003</v>
      </c>
      <c r="D514" s="2">
        <v>1</v>
      </c>
      <c r="E514" s="2">
        <v>0</v>
      </c>
      <c r="F514" s="2">
        <v>0</v>
      </c>
      <c r="G514" s="2">
        <v>0</v>
      </c>
      <c r="H514" s="2">
        <v>0</v>
      </c>
      <c r="I514" s="2">
        <v>2.3184</v>
      </c>
    </row>
    <row r="515" spans="1:9" ht="12.75" customHeight="1" x14ac:dyDescent="0.2">
      <c r="A515" s="2" t="s">
        <v>82</v>
      </c>
      <c r="B515" s="2">
        <v>5</v>
      </c>
      <c r="C515" s="2">
        <v>2003</v>
      </c>
      <c r="D515" s="2">
        <v>2</v>
      </c>
      <c r="E515" s="2">
        <v>0</v>
      </c>
      <c r="F515" s="2">
        <v>0</v>
      </c>
      <c r="G515" s="2">
        <v>0</v>
      </c>
      <c r="H515" s="2">
        <v>0</v>
      </c>
      <c r="I515" s="2">
        <v>1.2230399999999999</v>
      </c>
    </row>
    <row r="516" spans="1:9" ht="12.75" customHeight="1" x14ac:dyDescent="0.2">
      <c r="A516" s="2" t="s">
        <v>82</v>
      </c>
      <c r="B516" s="2">
        <v>5</v>
      </c>
      <c r="C516" s="2">
        <v>2003</v>
      </c>
      <c r="D516" s="2">
        <v>3</v>
      </c>
      <c r="E516" s="2">
        <v>0</v>
      </c>
      <c r="F516" s="2">
        <v>30</v>
      </c>
      <c r="G516" s="2">
        <v>0</v>
      </c>
      <c r="H516" s="2">
        <v>0</v>
      </c>
      <c r="I516" s="2">
        <v>1.58592</v>
      </c>
    </row>
    <row r="517" spans="1:9" ht="12.75" customHeight="1" x14ac:dyDescent="0.2">
      <c r="A517" s="2" t="s">
        <v>82</v>
      </c>
      <c r="B517" s="2">
        <v>5</v>
      </c>
      <c r="C517" s="2">
        <v>2003</v>
      </c>
      <c r="D517" s="2">
        <v>4</v>
      </c>
      <c r="E517" s="2">
        <v>60</v>
      </c>
      <c r="F517" s="2">
        <v>30</v>
      </c>
      <c r="G517" s="2">
        <v>0</v>
      </c>
      <c r="H517" s="2">
        <v>0</v>
      </c>
      <c r="I517" s="2">
        <v>3.4675200000000004</v>
      </c>
    </row>
    <row r="518" spans="1:9" ht="12.75" customHeight="1" x14ac:dyDescent="0.2">
      <c r="A518" s="2" t="s">
        <v>82</v>
      </c>
      <c r="B518" s="2">
        <v>5</v>
      </c>
      <c r="C518" s="2">
        <v>2003</v>
      </c>
      <c r="D518" s="2">
        <v>5</v>
      </c>
      <c r="E518" s="2">
        <v>60</v>
      </c>
      <c r="F518" s="2">
        <v>30</v>
      </c>
      <c r="G518" s="2">
        <v>30</v>
      </c>
      <c r="H518" s="2">
        <v>0</v>
      </c>
      <c r="I518" s="2">
        <v>3.9984000000000002</v>
      </c>
    </row>
    <row r="519" spans="1:9" ht="12.75" customHeight="1" x14ac:dyDescent="0.2">
      <c r="A519" s="2" t="s">
        <v>82</v>
      </c>
      <c r="B519" s="2">
        <v>5</v>
      </c>
      <c r="C519" s="2">
        <v>2003</v>
      </c>
      <c r="D519" s="2">
        <v>6</v>
      </c>
      <c r="E519" s="2">
        <v>60</v>
      </c>
      <c r="F519" s="2">
        <v>30</v>
      </c>
      <c r="G519" s="2">
        <v>30</v>
      </c>
      <c r="H519" s="2">
        <v>0</v>
      </c>
      <c r="I519" s="2">
        <v>4.0991999999999997</v>
      </c>
    </row>
    <row r="520" spans="1:9" ht="12.75" customHeight="1" x14ac:dyDescent="0.2">
      <c r="A520" s="2" t="s">
        <v>82</v>
      </c>
      <c r="B520" s="2">
        <v>5</v>
      </c>
      <c r="C520" s="2">
        <v>2004</v>
      </c>
      <c r="D520" s="2">
        <v>1</v>
      </c>
      <c r="E520" s="2">
        <v>0</v>
      </c>
      <c r="F520" s="2">
        <v>0</v>
      </c>
      <c r="G520" s="2">
        <v>0</v>
      </c>
      <c r="H520" s="2">
        <v>0</v>
      </c>
      <c r="I520" s="2">
        <v>4.0680790243902445</v>
      </c>
    </row>
    <row r="521" spans="1:9" ht="12.75" customHeight="1" x14ac:dyDescent="0.2">
      <c r="A521" s="2" t="s">
        <v>82</v>
      </c>
      <c r="B521" s="2">
        <v>5</v>
      </c>
      <c r="C521" s="2">
        <v>2004</v>
      </c>
      <c r="D521" s="2">
        <v>2</v>
      </c>
      <c r="E521" s="2">
        <v>0</v>
      </c>
      <c r="F521" s="2">
        <v>0</v>
      </c>
      <c r="G521" s="2">
        <v>0</v>
      </c>
      <c r="H521" s="2">
        <v>0</v>
      </c>
      <c r="I521" s="2">
        <v>1.2717395121951225</v>
      </c>
    </row>
    <row r="522" spans="1:9" ht="12.75" customHeight="1" x14ac:dyDescent="0.2">
      <c r="A522" s="2" t="s">
        <v>82</v>
      </c>
      <c r="B522" s="2">
        <v>5</v>
      </c>
      <c r="C522" s="2">
        <v>2004</v>
      </c>
      <c r="D522" s="2">
        <v>3</v>
      </c>
      <c r="E522" s="2">
        <v>0</v>
      </c>
      <c r="F522" s="2">
        <v>30</v>
      </c>
      <c r="G522" s="2">
        <v>0</v>
      </c>
      <c r="H522" s="2">
        <v>0</v>
      </c>
      <c r="I522" s="2">
        <v>1.308924878048781</v>
      </c>
    </row>
    <row r="523" spans="1:9" ht="12.75" customHeight="1" x14ac:dyDescent="0.2">
      <c r="A523" s="2" t="s">
        <v>82</v>
      </c>
      <c r="B523" s="2">
        <v>5</v>
      </c>
      <c r="C523" s="2">
        <v>2004</v>
      </c>
      <c r="D523" s="2">
        <v>4</v>
      </c>
      <c r="E523" s="2">
        <v>60</v>
      </c>
      <c r="F523" s="2">
        <v>30</v>
      </c>
      <c r="G523" s="2">
        <v>0</v>
      </c>
      <c r="H523" s="2">
        <v>0</v>
      </c>
      <c r="I523" s="2">
        <v>3.6739141463414633</v>
      </c>
    </row>
    <row r="524" spans="1:9" ht="12.75" customHeight="1" x14ac:dyDescent="0.2">
      <c r="A524" s="2" t="s">
        <v>82</v>
      </c>
      <c r="B524" s="2">
        <v>5</v>
      </c>
      <c r="C524" s="2">
        <v>2004</v>
      </c>
      <c r="D524" s="2">
        <v>5</v>
      </c>
      <c r="E524" s="2">
        <v>60</v>
      </c>
      <c r="F524" s="2">
        <v>30</v>
      </c>
      <c r="G524" s="2">
        <v>30</v>
      </c>
      <c r="H524" s="2">
        <v>0</v>
      </c>
      <c r="I524" s="2">
        <v>3.7334107317073171</v>
      </c>
    </row>
    <row r="525" spans="1:9" ht="12.75" customHeight="1" x14ac:dyDescent="0.2">
      <c r="A525" s="2" t="s">
        <v>82</v>
      </c>
      <c r="B525" s="2">
        <v>5</v>
      </c>
      <c r="C525" s="2">
        <v>2004</v>
      </c>
      <c r="D525" s="2">
        <v>6</v>
      </c>
      <c r="E525" s="2">
        <v>60</v>
      </c>
      <c r="F525" s="2">
        <v>30</v>
      </c>
      <c r="G525" s="2">
        <v>30</v>
      </c>
      <c r="H525" s="2">
        <v>0</v>
      </c>
      <c r="I525" s="2">
        <v>4.385642048780487</v>
      </c>
    </row>
    <row r="526" spans="1:9" ht="12.75" customHeight="1" x14ac:dyDescent="0.2">
      <c r="A526" s="2" t="s">
        <v>82</v>
      </c>
      <c r="B526" s="2">
        <v>5</v>
      </c>
      <c r="C526" s="2">
        <v>2005</v>
      </c>
      <c r="D526" s="2">
        <v>1</v>
      </c>
      <c r="E526" s="2">
        <v>0</v>
      </c>
      <c r="F526" s="2">
        <v>0</v>
      </c>
      <c r="G526" s="2">
        <v>0</v>
      </c>
      <c r="H526" s="2">
        <v>0</v>
      </c>
      <c r="I526" s="2">
        <v>2.9568000000000003</v>
      </c>
    </row>
    <row r="527" spans="1:9" ht="12.75" customHeight="1" x14ac:dyDescent="0.2">
      <c r="A527" s="2" t="s">
        <v>82</v>
      </c>
      <c r="B527" s="2">
        <v>5</v>
      </c>
      <c r="C527" s="2">
        <v>2005</v>
      </c>
      <c r="D527" s="2">
        <v>2</v>
      </c>
      <c r="E527" s="2">
        <v>0</v>
      </c>
      <c r="F527" s="2">
        <v>0</v>
      </c>
      <c r="G527" s="2">
        <v>0</v>
      </c>
      <c r="H527" s="2">
        <v>0</v>
      </c>
      <c r="I527" s="2">
        <v>1.2096000000000002</v>
      </c>
    </row>
    <row r="528" spans="1:9" ht="12.75" customHeight="1" x14ac:dyDescent="0.2">
      <c r="A528" s="2" t="s">
        <v>82</v>
      </c>
      <c r="B528" s="2">
        <v>5</v>
      </c>
      <c r="C528" s="2">
        <v>2005</v>
      </c>
      <c r="D528" s="2">
        <v>3</v>
      </c>
      <c r="E528" s="2">
        <v>0</v>
      </c>
      <c r="F528" s="2">
        <v>30</v>
      </c>
      <c r="G528" s="2">
        <v>0</v>
      </c>
      <c r="H528" s="2">
        <v>0</v>
      </c>
      <c r="I528" s="2">
        <v>1.2096000000000002</v>
      </c>
    </row>
    <row r="529" spans="1:9" ht="12.75" customHeight="1" x14ac:dyDescent="0.2">
      <c r="A529" s="2" t="s">
        <v>82</v>
      </c>
      <c r="B529" s="2">
        <v>5</v>
      </c>
      <c r="C529" s="2">
        <v>2005</v>
      </c>
      <c r="D529" s="2">
        <v>4</v>
      </c>
      <c r="E529" s="2">
        <v>60</v>
      </c>
      <c r="F529" s="2">
        <v>30</v>
      </c>
      <c r="G529" s="2">
        <v>0</v>
      </c>
      <c r="H529" s="2">
        <v>0</v>
      </c>
      <c r="I529" s="2">
        <v>2.0832000000000002</v>
      </c>
    </row>
    <row r="530" spans="1:9" ht="12.75" customHeight="1" x14ac:dyDescent="0.2">
      <c r="A530" s="2" t="s">
        <v>82</v>
      </c>
      <c r="B530" s="2">
        <v>5</v>
      </c>
      <c r="C530" s="2">
        <v>2005</v>
      </c>
      <c r="D530" s="2">
        <v>5</v>
      </c>
      <c r="E530" s="2">
        <v>60</v>
      </c>
      <c r="F530" s="2">
        <v>30</v>
      </c>
      <c r="G530" s="2">
        <v>30</v>
      </c>
      <c r="H530" s="2">
        <v>0</v>
      </c>
      <c r="I530" s="2">
        <v>2.5535999999999999</v>
      </c>
    </row>
    <row r="531" spans="1:9" ht="12.75" customHeight="1" x14ac:dyDescent="0.2">
      <c r="A531" s="2" t="s">
        <v>82</v>
      </c>
      <c r="B531" s="2">
        <v>5</v>
      </c>
      <c r="C531" s="2">
        <v>2005</v>
      </c>
      <c r="D531" s="2">
        <v>6</v>
      </c>
      <c r="E531" s="2">
        <v>60</v>
      </c>
      <c r="F531" s="2">
        <v>30</v>
      </c>
      <c r="G531" s="2">
        <v>30</v>
      </c>
      <c r="H531" s="2">
        <v>0</v>
      </c>
      <c r="I531" s="2">
        <v>2.9568000000000003</v>
      </c>
    </row>
    <row r="532" spans="1:9" ht="12.75" customHeight="1" x14ac:dyDescent="0.2">
      <c r="A532" s="2" t="s">
        <v>83</v>
      </c>
      <c r="B532" s="2">
        <v>5</v>
      </c>
      <c r="C532" s="2">
        <v>2006</v>
      </c>
      <c r="D532" s="2">
        <v>1</v>
      </c>
      <c r="E532" s="2">
        <v>0</v>
      </c>
      <c r="F532" s="2">
        <v>0</v>
      </c>
      <c r="G532" s="2">
        <v>0</v>
      </c>
      <c r="H532" s="2">
        <v>0</v>
      </c>
      <c r="I532" s="2">
        <v>1.7249252166153826</v>
      </c>
    </row>
    <row r="533" spans="1:9" ht="12.75" customHeight="1" x14ac:dyDescent="0.2">
      <c r="A533" s="2" t="s">
        <v>83</v>
      </c>
      <c r="B533" s="2">
        <v>5</v>
      </c>
      <c r="C533" s="2">
        <v>2006</v>
      </c>
      <c r="D533" s="2">
        <v>2</v>
      </c>
      <c r="E533" s="2">
        <v>0</v>
      </c>
      <c r="F533" s="2">
        <v>0</v>
      </c>
      <c r="G533" s="2">
        <v>0</v>
      </c>
      <c r="H533" s="2">
        <v>0</v>
      </c>
      <c r="I533" s="2">
        <v>1.0129104615980298</v>
      </c>
    </row>
    <row r="534" spans="1:9" ht="12.75" customHeight="1" x14ac:dyDescent="0.2">
      <c r="A534" s="2" t="s">
        <v>83</v>
      </c>
      <c r="B534" s="2">
        <v>5</v>
      </c>
      <c r="C534" s="2">
        <v>2006</v>
      </c>
      <c r="D534" s="2">
        <v>3</v>
      </c>
      <c r="E534" s="2">
        <v>0</v>
      </c>
      <c r="F534" s="2">
        <v>30</v>
      </c>
      <c r="G534" s="2">
        <v>0</v>
      </c>
      <c r="H534" s="2">
        <v>0</v>
      </c>
      <c r="I534" s="2">
        <v>1.2888225710076311</v>
      </c>
    </row>
    <row r="535" spans="1:9" ht="12.75" customHeight="1" x14ac:dyDescent="0.2">
      <c r="A535" s="2" t="s">
        <v>83</v>
      </c>
      <c r="B535" s="2">
        <v>5</v>
      </c>
      <c r="C535" s="2">
        <v>2006</v>
      </c>
      <c r="D535" s="2">
        <v>4</v>
      </c>
      <c r="E535" s="2">
        <v>60</v>
      </c>
      <c r="F535" s="2">
        <v>30</v>
      </c>
      <c r="G535" s="2">
        <v>0</v>
      </c>
      <c r="H535" s="2">
        <v>0</v>
      </c>
      <c r="I535" s="2">
        <v>1.8967935978665615</v>
      </c>
    </row>
    <row r="536" spans="1:9" ht="12.75" customHeight="1" x14ac:dyDescent="0.2">
      <c r="A536" s="2" t="s">
        <v>83</v>
      </c>
      <c r="B536" s="2">
        <v>5</v>
      </c>
      <c r="C536" s="2">
        <v>2006</v>
      </c>
      <c r="D536" s="2">
        <v>5</v>
      </c>
      <c r="E536" s="2">
        <v>60</v>
      </c>
      <c r="F536" s="2">
        <v>30</v>
      </c>
      <c r="G536" s="2">
        <v>30</v>
      </c>
      <c r="H536" s="2">
        <v>0</v>
      </c>
      <c r="I536" s="2">
        <v>1.9387560285335765</v>
      </c>
    </row>
    <row r="537" spans="1:9" ht="12.75" customHeight="1" x14ac:dyDescent="0.2">
      <c r="A537" s="2" t="s">
        <v>83</v>
      </c>
      <c r="B537" s="2">
        <v>5</v>
      </c>
      <c r="C537" s="2">
        <v>2006</v>
      </c>
      <c r="D537" s="2">
        <v>6</v>
      </c>
      <c r="E537" s="2">
        <v>60</v>
      </c>
      <c r="F537" s="2">
        <v>30</v>
      </c>
      <c r="G537" s="2">
        <v>30</v>
      </c>
      <c r="H537" s="2">
        <v>0</v>
      </c>
      <c r="I537" s="2">
        <v>2.0446292243162776</v>
      </c>
    </row>
    <row r="538" spans="1:9" ht="12.75" customHeight="1" x14ac:dyDescent="0.2">
      <c r="A538" s="2"/>
    </row>
    <row r="539" spans="1:9" ht="12.75" customHeight="1" x14ac:dyDescent="0.2">
      <c r="A539" s="2"/>
    </row>
    <row r="540" spans="1:9" ht="12.75" customHeight="1" x14ac:dyDescent="0.2">
      <c r="A540" s="2"/>
    </row>
    <row r="541" spans="1:9" ht="12.75" customHeight="1" x14ac:dyDescent="0.2">
      <c r="A541" s="2"/>
    </row>
    <row r="542" spans="1:9" ht="12.75" customHeight="1" x14ac:dyDescent="0.2">
      <c r="A542" s="2"/>
    </row>
    <row r="543" spans="1:9" ht="12.75" customHeight="1" x14ac:dyDescent="0.2">
      <c r="A543" s="2"/>
    </row>
    <row r="544" spans="1:9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8"/>
  <sheetViews>
    <sheetView workbookViewId="0">
      <selection activeCell="AA26" sqref="AA26"/>
    </sheetView>
  </sheetViews>
  <sheetFormatPr defaultRowHeight="12.75" x14ac:dyDescent="0.2"/>
  <sheetData>
    <row r="3" spans="2:12" x14ac:dyDescent="0.2">
      <c r="B3" s="116" t="s">
        <v>290</v>
      </c>
      <c r="C3" s="127">
        <v>42282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2:12" x14ac:dyDescent="0.2">
      <c r="B4" s="116" t="s">
        <v>291</v>
      </c>
      <c r="C4" s="127">
        <v>42289</v>
      </c>
      <c r="D4" s="116"/>
      <c r="E4" s="116"/>
      <c r="F4" s="116"/>
      <c r="G4" s="116"/>
      <c r="H4" s="116"/>
      <c r="I4" s="116"/>
      <c r="J4" s="116"/>
      <c r="K4" s="116"/>
      <c r="L4" s="116"/>
    </row>
    <row r="5" spans="2:12" x14ac:dyDescent="0.2">
      <c r="B5" s="116" t="s">
        <v>106</v>
      </c>
      <c r="C5" s="128" t="s">
        <v>164</v>
      </c>
      <c r="D5" s="116"/>
      <c r="E5" s="116"/>
      <c r="F5" s="116"/>
      <c r="G5" s="116"/>
      <c r="H5" s="116"/>
      <c r="I5" s="116"/>
      <c r="J5" s="116"/>
      <c r="K5" s="116"/>
      <c r="L5" s="116"/>
    </row>
    <row r="6" spans="2:12" x14ac:dyDescent="0.2">
      <c r="B6" s="116" t="s">
        <v>292</v>
      </c>
      <c r="C6" s="128" t="s">
        <v>293</v>
      </c>
      <c r="D6" s="116"/>
      <c r="E6" s="116"/>
      <c r="F6" s="116"/>
      <c r="G6" s="116"/>
      <c r="H6" s="116"/>
      <c r="I6" s="116"/>
      <c r="J6" s="116"/>
      <c r="K6" s="116"/>
      <c r="L6" s="116"/>
    </row>
    <row r="7" spans="2:12" x14ac:dyDescent="0.2">
      <c r="B7" s="116" t="s">
        <v>294</v>
      </c>
      <c r="C7" s="127">
        <v>42530</v>
      </c>
      <c r="D7" s="116"/>
      <c r="E7" s="116"/>
      <c r="F7" s="116"/>
      <c r="G7" s="116"/>
      <c r="H7" s="116"/>
      <c r="I7" s="116"/>
      <c r="J7" s="116"/>
      <c r="K7" s="116"/>
      <c r="L7" s="116"/>
    </row>
    <row r="8" spans="2:12" x14ac:dyDescent="0.2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2:12" x14ac:dyDescent="0.2">
      <c r="B9" s="116" t="s">
        <v>295</v>
      </c>
      <c r="C9" s="129">
        <v>51</v>
      </c>
      <c r="D9" s="129">
        <v>62</v>
      </c>
      <c r="E9" s="129">
        <v>96</v>
      </c>
      <c r="F9" s="129">
        <v>102</v>
      </c>
      <c r="G9" s="129">
        <v>122</v>
      </c>
      <c r="H9" s="129">
        <v>129</v>
      </c>
      <c r="I9" s="129">
        <v>137</v>
      </c>
      <c r="J9" s="116"/>
      <c r="K9" s="116"/>
      <c r="L9" s="116"/>
    </row>
    <row r="10" spans="2:12" x14ac:dyDescent="0.2">
      <c r="B10" s="116" t="s">
        <v>296</v>
      </c>
      <c r="C10" s="129" t="s">
        <v>297</v>
      </c>
      <c r="D10" s="129" t="s">
        <v>298</v>
      </c>
      <c r="E10" s="129" t="s">
        <v>299</v>
      </c>
      <c r="F10" s="129" t="s">
        <v>300</v>
      </c>
      <c r="G10" s="129" t="s">
        <v>301</v>
      </c>
      <c r="H10" s="129" t="s">
        <v>302</v>
      </c>
      <c r="I10" s="129" t="s">
        <v>303</v>
      </c>
      <c r="J10" s="116"/>
      <c r="K10" s="116"/>
      <c r="L10" s="116"/>
    </row>
    <row r="11" spans="2:12" x14ac:dyDescent="0.2">
      <c r="B11" s="116" t="s">
        <v>304</v>
      </c>
      <c r="C11" s="129" t="s">
        <v>305</v>
      </c>
      <c r="D11" s="129" t="s">
        <v>306</v>
      </c>
      <c r="E11" s="129" t="s">
        <v>307</v>
      </c>
      <c r="F11" s="129" t="s">
        <v>308</v>
      </c>
      <c r="G11" s="129" t="s">
        <v>309</v>
      </c>
      <c r="H11" s="129" t="s">
        <v>309</v>
      </c>
      <c r="I11" s="129" t="s">
        <v>310</v>
      </c>
      <c r="J11" s="116"/>
      <c r="K11" s="116"/>
      <c r="L11" s="116"/>
    </row>
    <row r="12" spans="2:12" x14ac:dyDescent="0.2">
      <c r="B12" s="130" t="s">
        <v>311</v>
      </c>
      <c r="C12" s="129" t="s">
        <v>62</v>
      </c>
      <c r="D12" s="129" t="s">
        <v>62</v>
      </c>
      <c r="E12" s="129" t="s">
        <v>62</v>
      </c>
      <c r="F12" s="129" t="s">
        <v>62</v>
      </c>
      <c r="G12" s="129" t="s">
        <v>62</v>
      </c>
      <c r="H12" s="129" t="s">
        <v>62</v>
      </c>
      <c r="I12" s="129" t="s">
        <v>62</v>
      </c>
      <c r="J12" s="131" t="s">
        <v>4</v>
      </c>
      <c r="K12" s="131" t="s">
        <v>312</v>
      </c>
      <c r="L12" s="131" t="s">
        <v>271</v>
      </c>
    </row>
    <row r="13" spans="2:12" ht="15" x14ac:dyDescent="0.25">
      <c r="B13" s="116" t="s">
        <v>24</v>
      </c>
      <c r="C13" s="125">
        <v>0.655505</v>
      </c>
      <c r="D13" s="125">
        <v>0.72528999999999999</v>
      </c>
      <c r="E13" s="125">
        <v>0.59912499999999991</v>
      </c>
      <c r="F13" s="125">
        <v>0.61116499999999996</v>
      </c>
      <c r="G13" s="125">
        <v>0.44303999999999999</v>
      </c>
      <c r="H13" s="125">
        <v>0.39552500000000002</v>
      </c>
      <c r="I13" s="125">
        <v>0.38140499999999999</v>
      </c>
      <c r="J13" s="132">
        <v>56.901805714285715</v>
      </c>
      <c r="K13" s="133">
        <f>((J13*2.47*60)/2.2)</f>
        <v>3833.1125485714288</v>
      </c>
      <c r="L13" s="133">
        <f>K13/1000</f>
        <v>3.8331125485714286</v>
      </c>
    </row>
    <row r="14" spans="2:12" ht="15" x14ac:dyDescent="0.25">
      <c r="B14" s="116" t="s">
        <v>313</v>
      </c>
      <c r="C14" s="125">
        <v>0.32699</v>
      </c>
      <c r="D14" s="125">
        <v>0.31838500000000003</v>
      </c>
      <c r="E14" s="125">
        <v>0.292765</v>
      </c>
      <c r="F14" s="125">
        <v>0.31420500000000001</v>
      </c>
      <c r="G14" s="125">
        <v>0.25161</v>
      </c>
      <c r="H14" s="125">
        <v>0.22265000000000001</v>
      </c>
      <c r="I14" s="125">
        <v>0.20785999999999999</v>
      </c>
      <c r="J14" s="132">
        <v>17.473782857142858</v>
      </c>
      <c r="K14" s="133">
        <f t="shared" ref="K14:K18" si="0">((J14*2.47*60)/2.2)</f>
        <v>1177.0975542857145</v>
      </c>
      <c r="L14" s="133">
        <f t="shared" ref="L14:L18" si="1">K14/1000</f>
        <v>1.1770975542857145</v>
      </c>
    </row>
    <row r="15" spans="2:12" x14ac:dyDescent="0.2">
      <c r="B15" s="116" t="s">
        <v>314</v>
      </c>
      <c r="C15" s="125">
        <v>0.33793499999999999</v>
      </c>
      <c r="D15" s="125">
        <v>0.308085</v>
      </c>
      <c r="E15" s="125">
        <v>0.31517000000000001</v>
      </c>
      <c r="F15" s="125">
        <v>0.32138999999999995</v>
      </c>
      <c r="G15" s="125">
        <v>0.276445</v>
      </c>
      <c r="H15" s="125">
        <v>0.242675</v>
      </c>
      <c r="I15" s="125">
        <v>0.23583999999999999</v>
      </c>
      <c r="J15" s="134">
        <v>17.66046857142857</v>
      </c>
      <c r="K15" s="133">
        <f t="shared" si="0"/>
        <v>1189.6733828571428</v>
      </c>
      <c r="L15" s="133">
        <f t="shared" si="1"/>
        <v>1.1896733828571429</v>
      </c>
    </row>
    <row r="16" spans="2:12" x14ac:dyDescent="0.2">
      <c r="B16" s="116" t="s">
        <v>315</v>
      </c>
      <c r="C16" s="125">
        <v>0.47055000000000002</v>
      </c>
      <c r="D16" s="125">
        <v>0.38933499999999999</v>
      </c>
      <c r="E16" s="125">
        <v>0.48178500000000002</v>
      </c>
      <c r="F16" s="125">
        <v>0.54310499999999995</v>
      </c>
      <c r="G16" s="125">
        <v>0.40146499999999996</v>
      </c>
      <c r="H16" s="125">
        <v>0.396565</v>
      </c>
      <c r="I16" s="125">
        <v>0.374</v>
      </c>
      <c r="J16" s="134">
        <v>39.241337142857148</v>
      </c>
      <c r="K16" s="133">
        <f t="shared" si="0"/>
        <v>2643.439165714286</v>
      </c>
      <c r="L16" s="133">
        <f t="shared" si="1"/>
        <v>2.6434391657142862</v>
      </c>
    </row>
    <row r="17" spans="2:12" x14ac:dyDescent="0.2">
      <c r="B17" s="116" t="s">
        <v>316</v>
      </c>
      <c r="C17" s="125">
        <v>0.55519499999999999</v>
      </c>
      <c r="D17" s="125">
        <v>0.44721</v>
      </c>
      <c r="E17" s="125">
        <v>0.52292000000000005</v>
      </c>
      <c r="F17" s="125">
        <v>0.56935500000000006</v>
      </c>
      <c r="G17" s="125">
        <v>0.42854999999999999</v>
      </c>
      <c r="H17" s="125">
        <v>0.38732</v>
      </c>
      <c r="I17" s="125">
        <v>0.39415500000000003</v>
      </c>
      <c r="J17" s="134">
        <v>47.704422857142852</v>
      </c>
      <c r="K17" s="133">
        <f t="shared" si="0"/>
        <v>3213.5433942857139</v>
      </c>
      <c r="L17" s="133">
        <f t="shared" si="1"/>
        <v>3.2135433942857139</v>
      </c>
    </row>
    <row r="18" spans="2:12" x14ac:dyDescent="0.2">
      <c r="B18" s="135" t="s">
        <v>317</v>
      </c>
      <c r="C18" s="126">
        <v>0.648675</v>
      </c>
      <c r="D18" s="126">
        <v>0.72584500000000007</v>
      </c>
      <c r="E18" s="126">
        <v>0.56322000000000005</v>
      </c>
      <c r="F18" s="126">
        <v>0.61664999999999992</v>
      </c>
      <c r="G18" s="126">
        <v>0.4118</v>
      </c>
      <c r="H18" s="126">
        <v>0.41194500000000001</v>
      </c>
      <c r="I18" s="126">
        <v>0.36223499999999997</v>
      </c>
      <c r="J18" s="136">
        <v>52.545805714285713</v>
      </c>
      <c r="K18" s="137">
        <f t="shared" si="0"/>
        <v>3539.6765485714282</v>
      </c>
      <c r="L18" s="137">
        <f t="shared" si="1"/>
        <v>3.5396765485714283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coMAG_17</vt:lpstr>
      <vt:lpstr>Management and Dates</vt:lpstr>
      <vt:lpstr>MAG_222_502_YG</vt:lpstr>
      <vt:lpstr>Stability, Yield Goals</vt:lpstr>
      <vt:lpstr>Check_SunSpot</vt:lpstr>
      <vt:lpstr>economic</vt:lpstr>
      <vt:lpstr>K_Response</vt:lpstr>
      <vt:lpstr>dataforsas</vt:lpstr>
      <vt:lpstr>NDVI_all</vt:lpstr>
      <vt:lpstr>2016 update</vt:lpstr>
      <vt:lpstr>Organic C to OM</vt:lpstr>
      <vt:lpstr>Manure2015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billraun</cp:lastModifiedBy>
  <dcterms:created xsi:type="dcterms:W3CDTF">2015-08-25T21:17:30Z</dcterms:created>
  <dcterms:modified xsi:type="dcterms:W3CDTF">2018-07-05T21:07:50Z</dcterms:modified>
</cp:coreProperties>
</file>