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0" windowHeight="6225" activeTab="0"/>
  </bookViews>
  <sheets>
    <sheet name="DATA" sheetId="1" r:id="rId1"/>
    <sheet name="Formulas" sheetId="2" r:id="rId2"/>
  </sheets>
  <definedNames/>
  <calcPr fullCalcOnLoad="1"/>
</workbook>
</file>

<file path=xl/sharedStrings.xml><?xml version="1.0" encoding="utf-8"?>
<sst xmlns="http://schemas.openxmlformats.org/spreadsheetml/2006/main" count="105" uniqueCount="89">
  <si>
    <t>Sensor Based N Rate Calculator</t>
  </si>
  <si>
    <t>Data Entry</t>
  </si>
  <si>
    <t>Results</t>
  </si>
  <si>
    <t>Max yield, bu/ac</t>
  </si>
  <si>
    <t>Response Index</t>
  </si>
  <si>
    <t>month/day/year</t>
  </si>
  <si>
    <t>NDVI (NRS)</t>
  </si>
  <si>
    <t>NDVI (FP)</t>
  </si>
  <si>
    <t>Fertilizer N, lb N/ac</t>
  </si>
  <si>
    <t>NUE expected</t>
  </si>
  <si>
    <t>NRS (Nitrogen Rich Strip)</t>
  </si>
  <si>
    <t>FP (Farmer Practice)</t>
  </si>
  <si>
    <t>NDVI (normalized difference vegetative index)</t>
  </si>
  <si>
    <t>Procedure:</t>
  </si>
  <si>
    <t>1. Farmer is asked to Establish the Maximum Yield Achievable, For that Year (YPMAX)</t>
  </si>
  <si>
    <t>2. Sense the N Rich Strip (NRS)</t>
  </si>
  <si>
    <t>3. Sense a strip parallel to the NRS (Farmer Practice or FP)</t>
  </si>
  <si>
    <t>6. Predict yield</t>
  </si>
  <si>
    <t>7. Predict grain N uptake in FP</t>
  </si>
  <si>
    <t xml:space="preserve">8. Predict grain N uptake in FP based on RI </t>
  </si>
  <si>
    <t>8. N rate = (grain N uptake in FP based on RI - grain N uptake in FP)/expected NUE</t>
  </si>
  <si>
    <t>Maximum yield, bu/ac</t>
  </si>
  <si>
    <t>Planting Date</t>
  </si>
  <si>
    <t>Potential yield (no added N)</t>
  </si>
  <si>
    <t>Sensing Date</t>
  </si>
  <si>
    <t>Potential yield (with added N)</t>
  </si>
  <si>
    <t>Days from planting to Sensing</t>
  </si>
  <si>
    <t>NDVI, N Rich Strip</t>
  </si>
  <si>
    <t>N fertilizer Requirement</t>
  </si>
  <si>
    <t>NDVI, Farmer Practice</t>
  </si>
  <si>
    <t>Components of the Algorithm</t>
  </si>
  <si>
    <t>INSEY = NDVI/DFP</t>
  </si>
  <si>
    <t>GNUP = YP0 * %N</t>
  </si>
  <si>
    <t>YPN = YP0 in the N-Rich Strip</t>
  </si>
  <si>
    <t>YPMAX determined by agronomists, where YPN cannot exceed YPMAX</t>
  </si>
  <si>
    <t>FNR=(GNUP_NRICH-GNUP_Farmer)/0.70</t>
  </si>
  <si>
    <t>days from planting to sensing where GDD&gt;0</t>
  </si>
  <si>
    <t>INSEY</t>
  </si>
  <si>
    <t>Yield potential with no added N</t>
  </si>
  <si>
    <t>Predicted grain N uptake</t>
  </si>
  <si>
    <t>Predicted yield in the N Rich Strip</t>
  </si>
  <si>
    <t>Predicted yield not to exceed YPMAX</t>
  </si>
  <si>
    <t>N Fertilizer Requirement</t>
  </si>
  <si>
    <t>days</t>
  </si>
  <si>
    <t>bu/ac</t>
  </si>
  <si>
    <t>lb/ac, no cap</t>
  </si>
  <si>
    <t>CAP</t>
  </si>
  <si>
    <t>lb/ac</t>
  </si>
  <si>
    <t>GS NDVI</t>
  </si>
  <si>
    <t>DFP</t>
  </si>
  <si>
    <t>YP0</t>
  </si>
  <si>
    <t>YP0 (cap) bu/ac</t>
  </si>
  <si>
    <t>GNUP, lb/ac</t>
  </si>
  <si>
    <t>YPN, bu/ac</t>
  </si>
  <si>
    <t>YPN(cap)</t>
  </si>
  <si>
    <t>GNUP YPN</t>
  </si>
  <si>
    <t>FNR</t>
  </si>
  <si>
    <t>lb Urea/ac</t>
  </si>
  <si>
    <t>NRS</t>
  </si>
  <si>
    <t>FP</t>
  </si>
  <si>
    <t>INSEY DFP</t>
  </si>
  <si>
    <t>INSEY DFE</t>
  </si>
  <si>
    <t>4. Determine how many days from planting to sensing</t>
  </si>
  <si>
    <t>5. Compute INSEY (NDVI/days from planting to sensing)</t>
  </si>
  <si>
    <t>7. Predict grain N uptake in N Rich Strip</t>
  </si>
  <si>
    <t>8. Predict grain N uptake farmer check</t>
  </si>
  <si>
    <t>8. N rate = (grain N uptake in N rich strip-grain N uptake farmer check)/0.7</t>
  </si>
  <si>
    <t>RI is not used for Spring Wheat (Mexico or Ecuador)</t>
  </si>
  <si>
    <t>GreenSeeker = Hand-Held</t>
  </si>
  <si>
    <t>y = 0.9859x - 0.0172</t>
  </si>
  <si>
    <t>R2 = 0.9204</t>
  </si>
  <si>
    <t>y = 528.14e179.7x</t>
  </si>
  <si>
    <t>Potential yield (0-N), bu/ac</t>
  </si>
  <si>
    <t>Potential yield (+ N), bu/ac</t>
  </si>
  <si>
    <t>Sensor Based N Rate Calculator, Corn</t>
  </si>
  <si>
    <t>Days, Planting to Sensing</t>
  </si>
  <si>
    <t>YP0 =  1.633*EXP(INSEY*132.46)</t>
  </si>
  <si>
    <t>4. Determine days from planting to sensing</t>
  </si>
  <si>
    <t>Plant Population, #/ac</t>
  </si>
  <si>
    <t>Critical CV</t>
  </si>
  <si>
    <t>Plot CV</t>
  </si>
  <si>
    <r>
      <t>YP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=1565*(EXP(INSEY*154.7)</t>
    </r>
  </si>
  <si>
    <t>y = 1565e154.7x</t>
  </si>
  <si>
    <t>Potential yield YPCV, bu/ac</t>
  </si>
  <si>
    <t>YPCV</t>
  </si>
  <si>
    <t>Yield Potential with CV = $YPN*((65-$CV)/(65-$CrCV));</t>
  </si>
  <si>
    <t>CriticalCV = (((-0.0008572)*$POP)+36.315)</t>
  </si>
  <si>
    <t xml:space="preserve">   pop in #/ac</t>
  </si>
  <si>
    <t>see  http://www.nue.okstate.edu/RI_CV_Discussion.htm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</si>
</sst>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9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i/>
      <u val="single"/>
      <sz val="10"/>
      <color indexed="8"/>
      <name val="Arial"/>
      <family val="2"/>
    </font>
    <font>
      <b/>
      <sz val="10"/>
      <color indexed="48"/>
      <name val="Arial"/>
      <family val="2"/>
    </font>
    <font>
      <b/>
      <i/>
      <sz val="10"/>
      <color indexed="12"/>
      <name val="Arial"/>
      <family val="2"/>
    </font>
    <font>
      <b/>
      <u val="single"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0"/>
    </font>
    <font>
      <b/>
      <sz val="8"/>
      <color indexed="48"/>
      <name val="Arial"/>
      <family val="2"/>
    </font>
    <font>
      <b/>
      <i/>
      <sz val="8"/>
      <color indexed="12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wrapText="1"/>
    </xf>
    <xf numFmtId="0" fontId="4" fillId="3" borderId="0" xfId="0" applyFont="1" applyFill="1" applyAlignment="1">
      <alignment/>
    </xf>
    <xf numFmtId="0" fontId="4" fillId="3" borderId="0" xfId="0" applyFont="1" applyFill="1" applyAlignment="1">
      <alignment wrapText="1"/>
    </xf>
    <xf numFmtId="0" fontId="4" fillId="0" borderId="0" xfId="0" applyFont="1" applyAlignment="1">
      <alignment/>
    </xf>
    <xf numFmtId="0" fontId="5" fillId="4" borderId="2" xfId="0" applyFont="1" applyFill="1" applyBorder="1" applyAlignment="1">
      <alignment/>
    </xf>
    <xf numFmtId="0" fontId="5" fillId="4" borderId="3" xfId="0" applyFont="1" applyFill="1" applyBorder="1" applyAlignment="1">
      <alignment/>
    </xf>
    <xf numFmtId="0" fontId="5" fillId="4" borderId="3" xfId="0" applyFont="1" applyFill="1" applyBorder="1" applyAlignment="1">
      <alignment horizontal="left"/>
    </xf>
    <xf numFmtId="0" fontId="5" fillId="5" borderId="3" xfId="0" applyFont="1" applyFill="1" applyBorder="1" applyAlignment="1">
      <alignment horizontal="left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4" borderId="3" xfId="0" applyFont="1" applyFill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10" fillId="6" borderId="2" xfId="0" applyFont="1" applyFill="1" applyBorder="1" applyAlignment="1">
      <alignment/>
    </xf>
    <xf numFmtId="0" fontId="4" fillId="6" borderId="3" xfId="0" applyFont="1" applyFill="1" applyBorder="1" applyAlignment="1">
      <alignment/>
    </xf>
    <xf numFmtId="0" fontId="4" fillId="6" borderId="3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left" wrapText="1"/>
    </xf>
    <xf numFmtId="0" fontId="5" fillId="7" borderId="2" xfId="0" applyFont="1" applyFill="1" applyBorder="1" applyAlignment="1">
      <alignment horizontal="left"/>
    </xf>
    <xf numFmtId="0" fontId="4" fillId="7" borderId="3" xfId="0" applyFont="1" applyFill="1" applyBorder="1" applyAlignment="1">
      <alignment horizontal="left"/>
    </xf>
    <xf numFmtId="0" fontId="4" fillId="7" borderId="4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5" fillId="5" borderId="4" xfId="0" applyFont="1" applyFill="1" applyBorder="1" applyAlignment="1">
      <alignment horizontal="left"/>
    </xf>
    <xf numFmtId="2" fontId="4" fillId="0" borderId="1" xfId="0" applyNumberFormat="1" applyFont="1" applyBorder="1" applyAlignment="1">
      <alignment horizontal="left"/>
    </xf>
    <xf numFmtId="0" fontId="11" fillId="0" borderId="0" xfId="0" applyFont="1" applyAlignment="1">
      <alignment horizontal="left"/>
    </xf>
    <xf numFmtId="15" fontId="4" fillId="0" borderId="0" xfId="0" applyNumberFormat="1" applyFont="1" applyAlignment="1">
      <alignment horizontal="left"/>
    </xf>
    <xf numFmtId="1" fontId="4" fillId="0" borderId="1" xfId="0" applyNumberFormat="1" applyFont="1" applyBorder="1" applyAlignment="1">
      <alignment horizontal="left"/>
    </xf>
    <xf numFmtId="164" fontId="4" fillId="0" borderId="1" xfId="0" applyNumberFormat="1" applyFont="1" applyBorder="1" applyAlignment="1">
      <alignment horizontal="left"/>
    </xf>
    <xf numFmtId="0" fontId="4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8" fillId="3" borderId="0" xfId="0" applyFont="1" applyFill="1" applyAlignment="1">
      <alignment horizontal="left"/>
    </xf>
    <xf numFmtId="0" fontId="5" fillId="0" borderId="0" xfId="0" applyFont="1" applyAlignment="1" quotePrefix="1">
      <alignment horizontal="left" wrapText="1"/>
    </xf>
    <xf numFmtId="1" fontId="5" fillId="2" borderId="1" xfId="0" applyNumberFormat="1" applyFont="1" applyFill="1" applyBorder="1" applyAlignment="1">
      <alignment horizontal="left" wrapText="1"/>
    </xf>
    <xf numFmtId="1" fontId="4" fillId="0" borderId="0" xfId="0" applyNumberFormat="1" applyFont="1" applyAlignment="1">
      <alignment horizontal="left" wrapText="1"/>
    </xf>
    <xf numFmtId="0" fontId="4" fillId="0" borderId="0" xfId="0" applyFont="1" applyAlignment="1" quotePrefix="1">
      <alignment horizontal="left" wrapText="1"/>
    </xf>
    <xf numFmtId="0" fontId="4" fillId="5" borderId="1" xfId="0" applyFont="1" applyFill="1" applyBorder="1" applyAlignment="1">
      <alignment horizontal="left" wrapText="1"/>
    </xf>
    <xf numFmtId="0" fontId="12" fillId="6" borderId="5" xfId="0" applyFont="1" applyFill="1" applyBorder="1" applyAlignment="1">
      <alignment/>
    </xf>
    <xf numFmtId="0" fontId="12" fillId="6" borderId="5" xfId="0" applyFont="1" applyFill="1" applyBorder="1" applyAlignment="1">
      <alignment horizontal="left"/>
    </xf>
    <xf numFmtId="0" fontId="12" fillId="6" borderId="6" xfId="0" applyFont="1" applyFill="1" applyBorder="1" applyAlignment="1">
      <alignment horizontal="left"/>
    </xf>
    <xf numFmtId="0" fontId="12" fillId="6" borderId="0" xfId="0" applyFont="1" applyFill="1" applyAlignment="1">
      <alignment/>
    </xf>
    <xf numFmtId="0" fontId="12" fillId="6" borderId="3" xfId="0" applyFont="1" applyFill="1" applyBorder="1" applyAlignment="1">
      <alignment/>
    </xf>
    <xf numFmtId="0" fontId="13" fillId="4" borderId="0" xfId="0" applyFont="1" applyFill="1" applyAlignment="1">
      <alignment horizontal="left"/>
    </xf>
    <xf numFmtId="0" fontId="12" fillId="4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12" fillId="3" borderId="0" xfId="0" applyFont="1" applyFill="1" applyAlignment="1">
      <alignment horizontal="left"/>
    </xf>
    <xf numFmtId="0" fontId="12" fillId="8" borderId="1" xfId="0" applyFont="1" applyFill="1" applyBorder="1" applyAlignment="1">
      <alignment horizontal="left"/>
    </xf>
    <xf numFmtId="0" fontId="12" fillId="3" borderId="0" xfId="0" applyFont="1" applyFill="1" applyAlignment="1">
      <alignment horizontal="left" wrapText="1"/>
    </xf>
    <xf numFmtId="0" fontId="12" fillId="8" borderId="5" xfId="0" applyFont="1" applyFill="1" applyBorder="1" applyAlignment="1">
      <alignment horizontal="left"/>
    </xf>
    <xf numFmtId="0" fontId="12" fillId="3" borderId="0" xfId="0" applyFont="1" applyFill="1" applyAlignment="1">
      <alignment/>
    </xf>
    <xf numFmtId="0" fontId="14" fillId="0" borderId="0" xfId="0" applyFont="1" applyAlignment="1">
      <alignment/>
    </xf>
    <xf numFmtId="0" fontId="13" fillId="5" borderId="0" xfId="0" applyFont="1" applyFill="1" applyAlignment="1">
      <alignment horizontal="left"/>
    </xf>
    <xf numFmtId="2" fontId="12" fillId="9" borderId="1" xfId="0" applyNumberFormat="1" applyFont="1" applyFill="1" applyBorder="1" applyAlignment="1">
      <alignment horizontal="left"/>
    </xf>
    <xf numFmtId="0" fontId="12" fillId="3" borderId="0" xfId="0" applyFont="1" applyFill="1" applyAlignment="1" quotePrefix="1">
      <alignment horizontal="left"/>
    </xf>
    <xf numFmtId="1" fontId="12" fillId="9" borderId="1" xfId="0" applyNumberFormat="1" applyFont="1" applyFill="1" applyBorder="1" applyAlignment="1">
      <alignment horizontal="left"/>
    </xf>
    <xf numFmtId="0" fontId="13" fillId="3" borderId="0" xfId="0" applyFont="1" applyFill="1" applyAlignment="1" quotePrefix="1">
      <alignment horizontal="left"/>
    </xf>
    <xf numFmtId="1" fontId="13" fillId="6" borderId="1" xfId="0" applyNumberFormat="1" applyFont="1" applyFill="1" applyBorder="1" applyAlignment="1">
      <alignment horizontal="left"/>
    </xf>
    <xf numFmtId="0" fontId="15" fillId="0" borderId="0" xfId="0" applyFont="1" applyAlignment="1">
      <alignment/>
    </xf>
    <xf numFmtId="0" fontId="15" fillId="3" borderId="0" xfId="0" applyFont="1" applyFill="1" applyAlignment="1">
      <alignment horizontal="left"/>
    </xf>
    <xf numFmtId="0" fontId="12" fillId="3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6" fillId="3" borderId="0" xfId="0" applyFont="1" applyFill="1" applyAlignment="1">
      <alignment horizontal="left"/>
    </xf>
    <xf numFmtId="15" fontId="12" fillId="8" borderId="5" xfId="0" applyNumberFormat="1" applyFont="1" applyFill="1" applyBorder="1" applyAlignment="1">
      <alignment horizontal="left"/>
    </xf>
    <xf numFmtId="0" fontId="17" fillId="0" borderId="0" xfId="0" applyFont="1" applyAlignment="1">
      <alignment/>
    </xf>
    <xf numFmtId="0" fontId="4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="150" zoomScaleNormal="150" workbookViewId="0" topLeftCell="A1">
      <selection activeCell="B13" sqref="B13"/>
    </sheetView>
  </sheetViews>
  <sheetFormatPr defaultColWidth="9.140625" defaultRowHeight="12.75"/>
  <cols>
    <col min="1" max="1" width="20.7109375" style="63" customWidth="1"/>
    <col min="2" max="2" width="11.57421875" style="57" customWidth="1"/>
    <col min="3" max="3" width="31.00390625" style="57" customWidth="1"/>
    <col min="4" max="4" width="8.7109375" style="57" customWidth="1"/>
    <col min="5" max="16384" width="8.421875" style="63" bestFit="1" customWidth="1"/>
  </cols>
  <sheetData>
    <row r="1" spans="1:17" s="54" customFormat="1" ht="11.25">
      <c r="A1" s="50" t="s">
        <v>74</v>
      </c>
      <c r="B1" s="51"/>
      <c r="C1" s="51"/>
      <c r="D1" s="52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2" s="57" customFormat="1" ht="11.25">
      <c r="A2" s="55" t="s">
        <v>1</v>
      </c>
      <c r="B2" s="56"/>
    </row>
    <row r="3" spans="1:2" s="57" customFormat="1" ht="11.25">
      <c r="A3" s="58" t="s">
        <v>3</v>
      </c>
      <c r="B3" s="59">
        <v>300</v>
      </c>
    </row>
    <row r="4" spans="1:2" s="57" customFormat="1" ht="11.25">
      <c r="A4" s="58" t="s">
        <v>22</v>
      </c>
      <c r="B4" s="76">
        <v>38412</v>
      </c>
    </row>
    <row r="5" spans="1:2" s="57" customFormat="1" ht="11.25">
      <c r="A5" s="58" t="s">
        <v>24</v>
      </c>
      <c r="B5" s="76">
        <v>38482</v>
      </c>
    </row>
    <row r="6" spans="1:5" ht="11.25">
      <c r="A6" s="58" t="s">
        <v>6</v>
      </c>
      <c r="B6" s="61">
        <v>0.7</v>
      </c>
      <c r="E6" s="57"/>
    </row>
    <row r="7" spans="1:5" ht="11.25">
      <c r="A7" s="58" t="s">
        <v>7</v>
      </c>
      <c r="B7" s="59">
        <v>0.55</v>
      </c>
      <c r="E7" s="57"/>
    </row>
    <row r="8" spans="1:5" ht="11.25">
      <c r="A8" s="58" t="s">
        <v>9</v>
      </c>
      <c r="B8" s="59">
        <v>0.6</v>
      </c>
      <c r="E8" s="57"/>
    </row>
    <row r="9" spans="1:5" ht="11.25">
      <c r="A9" s="63" t="s">
        <v>78</v>
      </c>
      <c r="B9" s="59">
        <v>25000</v>
      </c>
      <c r="E9" s="57"/>
    </row>
    <row r="10" spans="1:5" ht="11.25">
      <c r="A10" s="63" t="s">
        <v>80</v>
      </c>
      <c r="B10" s="59">
        <v>12</v>
      </c>
      <c r="E10" s="57"/>
    </row>
    <row r="11" spans="1:5" ht="11.25">
      <c r="A11" s="64" t="s">
        <v>2</v>
      </c>
      <c r="B11" s="64"/>
      <c r="E11" s="57"/>
    </row>
    <row r="12" spans="1:5" ht="11.25">
      <c r="A12" s="57" t="s">
        <v>4</v>
      </c>
      <c r="B12" s="65">
        <f>((B6/B7)*1.64)-0.5287</f>
        <v>1.558572727272727</v>
      </c>
      <c r="E12" s="57"/>
    </row>
    <row r="13" spans="1:5" ht="11.25">
      <c r="A13" s="60" t="s">
        <v>75</v>
      </c>
      <c r="B13" s="67">
        <f>B5-B4</f>
        <v>70</v>
      </c>
      <c r="E13" s="57"/>
    </row>
    <row r="14" spans="1:5" ht="11.25">
      <c r="A14" s="66" t="s">
        <v>72</v>
      </c>
      <c r="B14" s="67">
        <f>Formulas!F19</f>
        <v>84.1382035266633</v>
      </c>
      <c r="E14" s="57"/>
    </row>
    <row r="15" spans="1:5" ht="11.25">
      <c r="A15" s="66" t="s">
        <v>73</v>
      </c>
      <c r="B15" s="67">
        <f>Formulas!H19</f>
        <v>131.1355093383794</v>
      </c>
      <c r="E15" s="57"/>
    </row>
    <row r="16" spans="1:5" ht="11.25">
      <c r="A16" s="57" t="s">
        <v>83</v>
      </c>
      <c r="B16" s="67">
        <f>B15*((65-B10)/(65-B17))</f>
        <v>138.68466516879394</v>
      </c>
      <c r="E16" s="57"/>
    </row>
    <row r="17" spans="1:5" ht="11.25">
      <c r="A17" s="57" t="s">
        <v>79</v>
      </c>
      <c r="B17" s="65">
        <f>(((-0.0008572)*B9)+36.315)</f>
        <v>14.884999999999998</v>
      </c>
      <c r="E17" s="57"/>
    </row>
    <row r="18" spans="1:4" ht="11.25">
      <c r="A18" s="68" t="s">
        <v>8</v>
      </c>
      <c r="B18" s="69">
        <f>((B16-B14)*56*0.0125)/0.6</f>
        <v>63.63753858248575</v>
      </c>
      <c r="C18" s="63"/>
      <c r="D18" s="63"/>
    </row>
    <row r="19" spans="1:4" ht="11.25">
      <c r="A19" s="58"/>
      <c r="B19" s="58"/>
      <c r="C19" s="63"/>
      <c r="D19" s="63"/>
    </row>
    <row r="20" spans="1:4" ht="11.25">
      <c r="A20" s="58" t="s">
        <v>10</v>
      </c>
      <c r="B20" s="58"/>
      <c r="C20" s="63"/>
      <c r="D20" s="63"/>
    </row>
    <row r="21" spans="1:5" ht="11.25">
      <c r="A21" s="58" t="s">
        <v>11</v>
      </c>
      <c r="B21" s="58"/>
      <c r="C21" s="58"/>
      <c r="D21" s="58"/>
      <c r="E21" s="62"/>
    </row>
    <row r="22" spans="1:5" ht="11.25">
      <c r="A22" s="58" t="s">
        <v>12</v>
      </c>
      <c r="B22" s="58"/>
      <c r="C22" s="58"/>
      <c r="D22" s="58"/>
      <c r="E22" s="62"/>
    </row>
    <row r="23" spans="1:5" ht="11.25">
      <c r="A23" s="58"/>
      <c r="B23" s="58"/>
      <c r="C23" s="58"/>
      <c r="D23" s="58"/>
      <c r="E23" s="62"/>
    </row>
    <row r="24" spans="2:5" s="70" customFormat="1" ht="11.25">
      <c r="B24" s="71"/>
      <c r="C24" s="71"/>
      <c r="D24" s="58"/>
      <c r="E24" s="62"/>
    </row>
    <row r="25" spans="1:5" s="73" customFormat="1" ht="11.25">
      <c r="A25" s="71" t="s">
        <v>13</v>
      </c>
      <c r="B25" s="72"/>
      <c r="C25" s="72"/>
      <c r="D25" s="58"/>
      <c r="E25" s="62"/>
    </row>
    <row r="26" spans="1:5" ht="11.25">
      <c r="A26" s="72" t="s">
        <v>14</v>
      </c>
      <c r="B26" s="58"/>
      <c r="C26" s="58"/>
      <c r="D26" s="58"/>
      <c r="E26" s="62"/>
    </row>
    <row r="27" spans="1:5" ht="11.25">
      <c r="A27" s="58" t="s">
        <v>15</v>
      </c>
      <c r="B27" s="58"/>
      <c r="C27" s="58"/>
      <c r="D27" s="58"/>
      <c r="E27" s="62"/>
    </row>
    <row r="28" spans="1:5" ht="11.25">
      <c r="A28" s="58" t="s">
        <v>16</v>
      </c>
      <c r="B28" s="58"/>
      <c r="C28" s="58"/>
      <c r="D28" s="58"/>
      <c r="E28" s="62"/>
    </row>
    <row r="29" spans="1:5" ht="11.25">
      <c r="A29" s="66" t="s">
        <v>77</v>
      </c>
      <c r="B29" s="58"/>
      <c r="C29" s="58"/>
      <c r="D29" s="58"/>
      <c r="E29" s="62"/>
    </row>
    <row r="30" spans="1:5" s="74" customFormat="1" ht="11.25">
      <c r="A30" s="66" t="s">
        <v>63</v>
      </c>
      <c r="B30" s="72"/>
      <c r="C30" s="72"/>
      <c r="D30" s="58"/>
      <c r="E30" s="62"/>
    </row>
    <row r="31" spans="1:5" ht="11.25">
      <c r="A31" s="72" t="s">
        <v>17</v>
      </c>
      <c r="B31" s="58"/>
      <c r="C31" s="58"/>
      <c r="D31" s="58"/>
      <c r="E31" s="62"/>
    </row>
    <row r="32" spans="1:5" ht="11.25">
      <c r="A32" s="66" t="s">
        <v>18</v>
      </c>
      <c r="B32" s="58"/>
      <c r="C32" s="58"/>
      <c r="D32" s="58"/>
      <c r="E32" s="62"/>
    </row>
    <row r="33" spans="1:5" ht="11.25">
      <c r="A33" s="66" t="s">
        <v>19</v>
      </c>
      <c r="B33" s="58"/>
      <c r="C33" s="58"/>
      <c r="D33" s="58"/>
      <c r="E33" s="62"/>
    </row>
    <row r="34" spans="1:5" ht="11.25">
      <c r="A34" s="66" t="s">
        <v>20</v>
      </c>
      <c r="B34" s="58"/>
      <c r="C34" s="58"/>
      <c r="D34" s="58"/>
      <c r="E34" s="62"/>
    </row>
    <row r="35" spans="1:5" ht="11.25">
      <c r="A35" s="75"/>
      <c r="B35" s="58"/>
      <c r="C35" s="58"/>
      <c r="D35" s="58"/>
      <c r="E35" s="62"/>
    </row>
    <row r="36" spans="1:5" ht="11.25">
      <c r="A36" s="62"/>
      <c r="B36" s="58"/>
      <c r="C36" s="58"/>
      <c r="D36" s="58"/>
      <c r="E36" s="62"/>
    </row>
    <row r="37" spans="1:5" ht="11.25">
      <c r="A37" s="62"/>
      <c r="B37" s="58"/>
      <c r="C37" s="58"/>
      <c r="D37" s="58"/>
      <c r="E37" s="62"/>
    </row>
    <row r="38" spans="1:5" ht="11.25">
      <c r="A38" s="62"/>
      <c r="B38" s="58"/>
      <c r="C38" s="58"/>
      <c r="D38" s="58"/>
      <c r="E38" s="62"/>
    </row>
    <row r="39" spans="1:5" ht="11.25">
      <c r="A39" s="62"/>
      <c r="B39" s="58"/>
      <c r="C39" s="58"/>
      <c r="D39" s="58"/>
      <c r="E39" s="62"/>
    </row>
    <row r="40" spans="1:5" ht="11.25">
      <c r="A40" s="62"/>
      <c r="B40" s="58"/>
      <c r="C40" s="58"/>
      <c r="D40" s="58"/>
      <c r="E40" s="62"/>
    </row>
    <row r="41" spans="4:5" ht="11.25">
      <c r="D41" s="58"/>
      <c r="E41" s="62"/>
    </row>
    <row r="42" spans="4:5" ht="11.25">
      <c r="D42" s="58"/>
      <c r="E42" s="62"/>
    </row>
  </sheetData>
  <printOptions gridLines="1"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41"/>
  <sheetViews>
    <sheetView workbookViewId="0" topLeftCell="A1">
      <selection activeCell="M8" sqref="M8"/>
    </sheetView>
  </sheetViews>
  <sheetFormatPr defaultColWidth="9.140625" defaultRowHeight="12.75"/>
  <cols>
    <col min="1" max="1" width="6.140625" style="0" customWidth="1"/>
    <col min="2" max="2" width="14.421875" style="0" customWidth="1"/>
    <col min="3" max="3" width="9.8515625" style="1" customWidth="1"/>
    <col min="4" max="4" width="11.421875" style="1" bestFit="1" customWidth="1"/>
    <col min="5" max="5" width="15.00390625" style="1" customWidth="1"/>
    <col min="6" max="6" width="5.00390625" style="1" customWidth="1"/>
    <col min="7" max="7" width="13.00390625" style="2" customWidth="1"/>
    <col min="8" max="8" width="14.421875" style="1" customWidth="1"/>
    <col min="9" max="9" width="13.7109375" style="1" customWidth="1"/>
    <col min="10" max="10" width="7.421875" style="1" customWidth="1"/>
    <col min="11" max="11" width="13.7109375" style="1" customWidth="1"/>
    <col min="12" max="12" width="15.421875" style="1" customWidth="1"/>
    <col min="13" max="13" width="13.57421875" style="1" customWidth="1"/>
    <col min="14" max="14" width="9.140625" style="1" bestFit="1" customWidth="1"/>
    <col min="15" max="16384" width="8.421875" style="0" bestFit="1" customWidth="1"/>
  </cols>
  <sheetData>
    <row r="1" spans="1:14" s="27" customFormat="1" ht="15.75">
      <c r="A1" s="26" t="s">
        <v>0</v>
      </c>
      <c r="C1" s="28"/>
      <c r="D1" s="28"/>
      <c r="E1" s="28"/>
      <c r="F1" s="28"/>
      <c r="G1" s="29"/>
      <c r="H1" s="28"/>
      <c r="I1" s="28"/>
      <c r="J1" s="28"/>
      <c r="K1" s="28"/>
      <c r="L1" s="28"/>
      <c r="M1" s="28"/>
      <c r="N1" s="28"/>
    </row>
    <row r="2" s="1" customFormat="1" ht="12.75"/>
    <row r="3" spans="2:11" s="1" customFormat="1" ht="12.75">
      <c r="B3" s="30" t="s">
        <v>1</v>
      </c>
      <c r="C3" s="31"/>
      <c r="D3" s="31"/>
      <c r="E3" s="32"/>
      <c r="H3" s="34" t="s">
        <v>2</v>
      </c>
      <c r="I3" s="20"/>
      <c r="J3" s="20"/>
      <c r="K3" s="35"/>
    </row>
    <row r="4" spans="2:11" s="1" customFormat="1" ht="12.75">
      <c r="B4" s="1" t="s">
        <v>21</v>
      </c>
      <c r="E4" s="33">
        <f>DATA!B3</f>
        <v>300</v>
      </c>
      <c r="H4" s="1" t="s">
        <v>4</v>
      </c>
      <c r="K4" s="36">
        <f>DATA!B12</f>
        <v>1.558572727272727</v>
      </c>
    </row>
    <row r="5" spans="2:11" s="1" customFormat="1" ht="12.75">
      <c r="B5" s="1" t="s">
        <v>22</v>
      </c>
      <c r="E5" s="40">
        <v>38292</v>
      </c>
      <c r="F5" s="38"/>
      <c r="H5" s="1" t="s">
        <v>23</v>
      </c>
      <c r="K5" s="36">
        <f>F19</f>
        <v>84.1382035266633</v>
      </c>
    </row>
    <row r="6" spans="2:11" s="1" customFormat="1" ht="12.75">
      <c r="B6" s="1" t="s">
        <v>24</v>
      </c>
      <c r="E6" s="40">
        <v>38357</v>
      </c>
      <c r="F6" s="38"/>
      <c r="H6" s="1" t="s">
        <v>25</v>
      </c>
      <c r="K6" s="39">
        <f>I19</f>
        <v>131.1355093383794</v>
      </c>
    </row>
    <row r="7" spans="5:11" s="1" customFormat="1" ht="12.75">
      <c r="E7" s="37" t="s">
        <v>5</v>
      </c>
      <c r="F7" s="37"/>
      <c r="H7" s="1" t="s">
        <v>26</v>
      </c>
      <c r="K7" s="39">
        <f>DATA!B13</f>
        <v>70</v>
      </c>
    </row>
    <row r="8" spans="2:11" ht="12.75">
      <c r="B8" s="1" t="s">
        <v>27</v>
      </c>
      <c r="E8" s="36">
        <f>DATA!B6</f>
        <v>0.7</v>
      </c>
      <c r="H8" s="1" t="s">
        <v>28</v>
      </c>
      <c r="K8" s="39">
        <f>IF(L19&lt;0,0,L19)</f>
        <v>121.84486691926395</v>
      </c>
    </row>
    <row r="9" spans="2:5" ht="12.75">
      <c r="B9" s="1" t="s">
        <v>29</v>
      </c>
      <c r="E9" s="33">
        <f>DATA!B7</f>
        <v>0.55</v>
      </c>
    </row>
    <row r="10" spans="2:12" ht="15.75">
      <c r="B10" s="1" t="s">
        <v>80</v>
      </c>
      <c r="C10" s="1">
        <f>DATA!B10</f>
        <v>12</v>
      </c>
      <c r="E10" s="78"/>
      <c r="H10" s="77" t="s">
        <v>81</v>
      </c>
      <c r="K10" s="1" t="s">
        <v>87</v>
      </c>
      <c r="L10" s="1" t="s">
        <v>88</v>
      </c>
    </row>
    <row r="11" spans="2:8" ht="12.75">
      <c r="B11" s="1" t="s">
        <v>79</v>
      </c>
      <c r="C11" s="1">
        <f>(((-0.0008572)*DATA!B9))+36.315</f>
        <v>14.884999999999998</v>
      </c>
      <c r="E11" s="78"/>
      <c r="H11" s="1" t="s">
        <v>86</v>
      </c>
    </row>
    <row r="12" ht="12.75">
      <c r="H12" s="1" t="s">
        <v>85</v>
      </c>
    </row>
    <row r="13" spans="1:14" s="18" customFormat="1" ht="12.75">
      <c r="A13" s="17" t="s">
        <v>30</v>
      </c>
      <c r="D13" s="19"/>
      <c r="E13" s="19"/>
      <c r="F13" s="19"/>
      <c r="G13" s="23"/>
      <c r="H13" s="19"/>
      <c r="I13" s="19"/>
      <c r="J13" s="19"/>
      <c r="K13" s="19"/>
      <c r="L13" s="19"/>
      <c r="M13" s="19"/>
      <c r="N13" s="19"/>
    </row>
    <row r="14" spans="3:15" ht="68.25" customHeight="1">
      <c r="C14" s="2"/>
      <c r="D14" s="2" t="s">
        <v>31</v>
      </c>
      <c r="E14" s="48" t="s">
        <v>76</v>
      </c>
      <c r="F14" s="2"/>
      <c r="G14" s="2" t="s">
        <v>32</v>
      </c>
      <c r="H14" s="2" t="s">
        <v>33</v>
      </c>
      <c r="I14" s="2" t="s">
        <v>34</v>
      </c>
      <c r="J14" s="2"/>
      <c r="K14" s="2" t="s">
        <v>35</v>
      </c>
      <c r="L14" s="2"/>
      <c r="O14" s="3"/>
    </row>
    <row r="15" spans="3:15" ht="67.5" customHeight="1">
      <c r="C15" s="45" t="s">
        <v>36</v>
      </c>
      <c r="D15" s="4" t="s">
        <v>37</v>
      </c>
      <c r="E15" s="4" t="s">
        <v>38</v>
      </c>
      <c r="F15" s="4"/>
      <c r="G15" s="4" t="s">
        <v>39</v>
      </c>
      <c r="H15" s="4" t="s">
        <v>40</v>
      </c>
      <c r="I15" s="45" t="s">
        <v>41</v>
      </c>
      <c r="J15" s="4"/>
      <c r="K15" s="4" t="s">
        <v>42</v>
      </c>
      <c r="L15" s="4"/>
      <c r="O15" s="3"/>
    </row>
    <row r="16" spans="3:15" s="7" customFormat="1" ht="17.25" customHeight="1">
      <c r="C16" s="5" t="s">
        <v>43</v>
      </c>
      <c r="D16" s="5"/>
      <c r="E16" s="5" t="s">
        <v>44</v>
      </c>
      <c r="F16" s="5"/>
      <c r="G16" s="6" t="s">
        <v>45</v>
      </c>
      <c r="H16" s="5" t="s">
        <v>44</v>
      </c>
      <c r="I16" s="5" t="s">
        <v>44</v>
      </c>
      <c r="J16" s="24" t="s">
        <v>46</v>
      </c>
      <c r="K16" s="5" t="s">
        <v>47</v>
      </c>
      <c r="L16" s="5"/>
      <c r="O16" s="6"/>
    </row>
    <row r="17" spans="2:15" ht="33" customHeight="1">
      <c r="B17" s="25" t="s">
        <v>48</v>
      </c>
      <c r="C17" s="4" t="s">
        <v>49</v>
      </c>
      <c r="D17" s="4" t="s">
        <v>37</v>
      </c>
      <c r="E17" s="4" t="s">
        <v>50</v>
      </c>
      <c r="F17" s="4" t="s">
        <v>51</v>
      </c>
      <c r="G17" s="45" t="s">
        <v>52</v>
      </c>
      <c r="H17" s="4" t="s">
        <v>53</v>
      </c>
      <c r="I17" s="4" t="s">
        <v>54</v>
      </c>
      <c r="J17" s="4" t="s">
        <v>55</v>
      </c>
      <c r="K17" s="4" t="s">
        <v>56</v>
      </c>
      <c r="L17" s="4" t="s">
        <v>57</v>
      </c>
      <c r="O17" s="3"/>
    </row>
    <row r="18" spans="1:15" s="11" customFormat="1" ht="17.25" customHeight="1">
      <c r="A18" s="11" t="s">
        <v>58</v>
      </c>
      <c r="B18" s="11">
        <f>DATA!B6</f>
        <v>0.7</v>
      </c>
      <c r="C18" s="46">
        <f>DATA!B13</f>
        <v>70</v>
      </c>
      <c r="D18" s="13">
        <f>B18/C18</f>
        <v>0.01</v>
      </c>
      <c r="E18" s="13">
        <f>(((1.565*EXP(D18*154.7))*1000)/1.12/56)</f>
        <v>117.20924155963566</v>
      </c>
      <c r="F18" s="13">
        <f>IF(E18&gt;DATA!B3,DATA!B3,E18)</f>
        <v>117.20924155963566</v>
      </c>
      <c r="G18" s="49">
        <f>F18*56*0.0125</f>
        <v>82.04646909174497</v>
      </c>
      <c r="H18" s="49"/>
      <c r="I18" s="49"/>
      <c r="J18" s="49">
        <f>H19*56*0.0125</f>
        <v>91.79485653686558</v>
      </c>
      <c r="K18" s="13">
        <f>($G$18-G18)/DATA!B8</f>
        <v>0</v>
      </c>
      <c r="L18" s="13"/>
      <c r="O18" s="12"/>
    </row>
    <row r="19" spans="1:48" s="14" customFormat="1" ht="17.25" customHeight="1">
      <c r="A19" t="s">
        <v>59</v>
      </c>
      <c r="B19">
        <f>DATA!B7</f>
        <v>0.55</v>
      </c>
      <c r="C19" s="47">
        <f>DATA!B13</f>
        <v>70</v>
      </c>
      <c r="D19" s="2">
        <f>B19/C19</f>
        <v>0.007857142857142858</v>
      </c>
      <c r="E19" s="2">
        <f>(((1.565*EXP(D19*154.7))*1000)/1.12/56)</f>
        <v>84.1382035266633</v>
      </c>
      <c r="F19" s="2">
        <f>IF(E19&gt;E4,E4,E19)</f>
        <v>84.1382035266633</v>
      </c>
      <c r="G19" s="2">
        <f>F19*56*0.0125</f>
        <v>58.896742468664314</v>
      </c>
      <c r="H19" s="2">
        <f>F19*$K$4</f>
        <v>131.1355093383794</v>
      </c>
      <c r="I19" s="2">
        <f>IF(H19&gt;$E$4,$E$4,H19)</f>
        <v>131.1355093383794</v>
      </c>
      <c r="J19" s="2">
        <f>G19</f>
        <v>58.896742468664314</v>
      </c>
      <c r="K19" s="2">
        <f>(J18-G19)/DATA!B8</f>
        <v>54.83019011366878</v>
      </c>
      <c r="L19" s="2">
        <f>K19/0.45</f>
        <v>121.84486691926395</v>
      </c>
      <c r="N19" s="2"/>
      <c r="O19" s="2"/>
      <c r="P19" s="15"/>
      <c r="Q19" s="15"/>
      <c r="R19" s="15"/>
      <c r="T19" s="15"/>
      <c r="U19" s="15"/>
      <c r="V19" s="15"/>
      <c r="X19" s="15"/>
      <c r="Y19" s="15"/>
      <c r="Z19" s="15"/>
      <c r="AB19" s="15"/>
      <c r="AC19" s="15"/>
      <c r="AD19" s="15"/>
      <c r="AF19" s="15"/>
      <c r="AG19" s="15"/>
      <c r="AH19" s="15"/>
      <c r="AJ19" s="15"/>
      <c r="AK19" s="15"/>
      <c r="AL19" s="15"/>
      <c r="AN19" s="15"/>
      <c r="AO19" s="15"/>
      <c r="AP19" s="15"/>
      <c r="AR19" s="15"/>
      <c r="AS19" s="15"/>
      <c r="AT19" s="15"/>
      <c r="AV19" s="15"/>
    </row>
    <row r="20" spans="3:15" ht="12.75">
      <c r="C20" s="2"/>
      <c r="D20" s="2"/>
      <c r="E20" s="2"/>
      <c r="F20" s="2"/>
      <c r="G20" s="4" t="s">
        <v>84</v>
      </c>
      <c r="H20" s="47">
        <f>DATA!B16</f>
        <v>138.68466516879394</v>
      </c>
      <c r="I20" s="2"/>
      <c r="J20" s="2"/>
      <c r="K20" s="2"/>
      <c r="L20" s="2"/>
      <c r="M20" s="2"/>
      <c r="N20" s="2"/>
      <c r="O20" s="2"/>
    </row>
    <row r="21" spans="2:15" ht="12.75">
      <c r="B21" s="2"/>
      <c r="C21" s="2"/>
      <c r="D21" s="4" t="s">
        <v>60</v>
      </c>
      <c r="E21" s="2" t="s">
        <v>82</v>
      </c>
      <c r="F21" s="2"/>
      <c r="H21" s="2"/>
      <c r="I21" s="2"/>
      <c r="J21" s="2"/>
      <c r="K21" s="2"/>
      <c r="L21" s="2"/>
      <c r="M21" s="2"/>
      <c r="N21" s="2"/>
      <c r="O21" s="2"/>
    </row>
    <row r="22" spans="3:15" ht="12.75">
      <c r="C22" s="2"/>
      <c r="D22" s="4" t="s">
        <v>61</v>
      </c>
      <c r="E22" s="2"/>
      <c r="F22" s="2"/>
      <c r="H22" s="2"/>
      <c r="I22" s="2"/>
      <c r="J22" s="2"/>
      <c r="K22" s="2"/>
      <c r="L22" s="2"/>
      <c r="M22" s="2"/>
      <c r="N22" s="2"/>
      <c r="O22" s="3"/>
    </row>
    <row r="23" spans="1:2" ht="12.75">
      <c r="A23" s="10"/>
      <c r="B23" s="10"/>
    </row>
    <row r="24" spans="1:2" ht="12.75">
      <c r="A24" s="1"/>
      <c r="B24" s="1"/>
    </row>
    <row r="25" spans="1:14" s="9" customFormat="1" ht="12.75">
      <c r="A25" s="1"/>
      <c r="B25" s="1"/>
      <c r="C25" s="42" t="s">
        <v>13</v>
      </c>
      <c r="D25" s="8"/>
      <c r="E25" s="8"/>
      <c r="F25" s="8"/>
      <c r="G25" s="21"/>
      <c r="H25" s="8"/>
      <c r="I25" s="8"/>
      <c r="J25" s="8"/>
      <c r="K25" s="8"/>
      <c r="L25" s="8"/>
      <c r="M25" s="8"/>
      <c r="N25" s="8"/>
    </row>
    <row r="26" spans="1:7" s="10" customFormat="1" ht="12.75">
      <c r="A26" s="1"/>
      <c r="B26" s="1"/>
      <c r="C26" s="43" t="s">
        <v>14</v>
      </c>
      <c r="G26" s="22"/>
    </row>
    <row r="27" spans="1:3" ht="12.75">
      <c r="A27" s="1"/>
      <c r="B27" s="1"/>
      <c r="C27" s="41" t="s">
        <v>15</v>
      </c>
    </row>
    <row r="28" spans="1:3" ht="12.75">
      <c r="A28" s="10"/>
      <c r="B28" s="10"/>
      <c r="C28" s="41" t="s">
        <v>16</v>
      </c>
    </row>
    <row r="29" spans="1:3" ht="12.75">
      <c r="A29" s="1"/>
      <c r="B29" s="1"/>
      <c r="C29" s="41" t="s">
        <v>62</v>
      </c>
    </row>
    <row r="30" spans="1:3" ht="12.75">
      <c r="A30" s="1"/>
      <c r="B30" s="1"/>
      <c r="C30" s="41" t="s">
        <v>63</v>
      </c>
    </row>
    <row r="31" spans="1:14" s="16" customFormat="1" ht="12.75">
      <c r="A31" s="1"/>
      <c r="B31" s="1"/>
      <c r="C31" s="43" t="s">
        <v>17</v>
      </c>
      <c r="D31" s="10"/>
      <c r="E31" s="10"/>
      <c r="F31" s="10"/>
      <c r="G31" s="22"/>
      <c r="H31" s="10"/>
      <c r="I31" s="10"/>
      <c r="J31" s="10"/>
      <c r="K31" s="10"/>
      <c r="L31" s="10"/>
      <c r="M31" s="10"/>
      <c r="N31" s="10"/>
    </row>
    <row r="32" spans="1:3" ht="12.75">
      <c r="A32" s="1"/>
      <c r="B32" s="1"/>
      <c r="C32" s="41" t="s">
        <v>64</v>
      </c>
    </row>
    <row r="33" ht="12.75">
      <c r="C33" s="41" t="s">
        <v>65</v>
      </c>
    </row>
    <row r="34" ht="12.75">
      <c r="C34" s="41" t="s">
        <v>66</v>
      </c>
    </row>
    <row r="35" ht="12.75">
      <c r="C35" s="44" t="s">
        <v>67</v>
      </c>
    </row>
    <row r="37" ht="12.75">
      <c r="C37" s="1" t="s">
        <v>68</v>
      </c>
    </row>
    <row r="38" ht="12.75">
      <c r="C38" s="1" t="s">
        <v>69</v>
      </c>
    </row>
    <row r="39" ht="12.75">
      <c r="C39" s="1" t="s">
        <v>70</v>
      </c>
    </row>
    <row r="41" ht="12.75">
      <c r="C41" s="1" t="s">
        <v>71</v>
      </c>
    </row>
  </sheetData>
  <printOptions gridLines="1"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William Raun</cp:lastModifiedBy>
  <dcterms:created xsi:type="dcterms:W3CDTF">2005-03-02T19:13:00Z</dcterms:created>
  <dcterms:modified xsi:type="dcterms:W3CDTF">2005-07-01T16:46:06Z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-2018560553</vt:i4>
  </property>
  <property fmtid="{D5CDD505-2E9C-101B-9397-08002B2CF9AE}" pid="3" name="_EmailSubject">
    <vt:lpwstr/>
  </property>
  <property fmtid="{D5CDD505-2E9C-101B-9397-08002B2CF9AE}" pid="4" name="_AuthorEmail">
    <vt:lpwstr>kyle.freeman@okstate.edu</vt:lpwstr>
  </property>
  <property fmtid="{D5CDD505-2E9C-101B-9397-08002B2CF9AE}" pid="5" name="_AuthorEmailDisplayName">
    <vt:lpwstr>Kyle Freeman</vt:lpwstr>
  </property>
  <property fmtid="{D5CDD505-2E9C-101B-9397-08002B2CF9AE}" pid="6" name="_ReviewingToolsShownOnce">
    <vt:lpwstr/>
  </property>
</Properties>
</file>